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filterPrivacy="1" codeName="ThisWorkbook" defaultThemeVersion="124226"/>
  <xr:revisionPtr revIDLastSave="0" documentId="13_ncr:1_{82925DC1-B318-483A-8B81-3A17A05B8BFA}" xr6:coauthVersionLast="47" xr6:coauthVersionMax="47" xr10:uidLastSave="{00000000-0000-0000-0000-000000000000}"/>
  <bookViews>
    <workbookView xWindow="-19320" yWindow="690" windowWidth="19440" windowHeight="15000" tabRatio="790" xr2:uid="{00000000-000D-0000-FFFF-FFFF00000000}"/>
  </bookViews>
  <sheets>
    <sheet name="Contents" sheetId="132" r:id="rId1"/>
    <sheet name="Table 1" sheetId="150" r:id="rId2"/>
    <sheet name="Table 2" sheetId="118" r:id="rId3"/>
    <sheet name="Table A-1" sheetId="80" r:id="rId4"/>
    <sheet name="Table A-2" sheetId="133" r:id="rId5"/>
    <sheet name="Table A-3" sheetId="111" r:id="rId6"/>
    <sheet name="Table A-4" sheetId="130" r:id="rId7"/>
    <sheet name="Table A-5" sheetId="131" r:id="rId8"/>
    <sheet name="Table A-6" sheetId="112" r:id="rId9"/>
    <sheet name="Table A-7" sheetId="121" r:id="rId10"/>
    <sheet name="Table A-8" sheetId="147" r:id="rId11"/>
    <sheet name="Table A-9" sheetId="148" r:id="rId12"/>
    <sheet name="Figure 1" sheetId="151" r:id="rId13"/>
  </sheets>
  <definedNames>
    <definedName name="_xlnm.Print_Area" localSheetId="0">Contents!$A$1:$B$26</definedName>
    <definedName name="_xlnm.Print_Area" localSheetId="1">'Table 1'!$A$1:$F$21</definedName>
    <definedName name="_xlnm.Print_Area" localSheetId="2">'Table 2'!$A$1:$C$29</definedName>
    <definedName name="_xlnm.Print_Area" localSheetId="3">'Table A-1'!$A$1:$N$30</definedName>
    <definedName name="_xlnm.Print_Area" localSheetId="4">'Table A-2'!$A$1:$H$31</definedName>
    <definedName name="_xlnm.Print_Area" localSheetId="5">'Table A-3'!$A$1:$C$44</definedName>
    <definedName name="_xlnm.Print_Area" localSheetId="6">'Table A-4'!$A$1:$F$33</definedName>
    <definedName name="_xlnm.Print_Area" localSheetId="8">'Table A-6'!$A$1:$C$15</definedName>
    <definedName name="_xlnm.Print_Area" localSheetId="9">'Table A-7'!$A$1:$K$26</definedName>
    <definedName name="_xlnm.Print_Area" localSheetId="10">'Table A-8'!$A$1:$C$27</definedName>
    <definedName name="_xlnm.Print_Area" localSheetId="11">'Table A-9'!$A$1:$C$23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5" i="131" l="1"/>
  <c r="H13" i="133"/>
  <c r="I17" i="80"/>
  <c r="I16" i="80"/>
  <c r="I10" i="80"/>
  <c r="F16" i="80"/>
  <c r="F11" i="80"/>
  <c r="B18" i="131"/>
  <c r="C19" i="111"/>
  <c r="O10" i="80"/>
  <c r="B14" i="118"/>
  <c r="B12" i="118"/>
  <c r="B22" i="111"/>
  <c r="K13" i="121"/>
  <c r="D15" i="133"/>
  <c r="B30" i="118"/>
  <c r="D16" i="133"/>
  <c r="F12" i="130"/>
  <c r="F13" i="130"/>
  <c r="F14" i="130"/>
  <c r="F15" i="130"/>
  <c r="F16" i="130"/>
  <c r="F17" i="130"/>
  <c r="F18" i="130"/>
  <c r="F19" i="130"/>
  <c r="F20" i="130"/>
  <c r="F21" i="130"/>
  <c r="H11" i="130"/>
  <c r="G24" i="133"/>
  <c r="H24" i="133"/>
  <c r="G12" i="133"/>
  <c r="H12" i="133"/>
  <c r="G13" i="133"/>
  <c r="G14" i="133"/>
  <c r="H14" i="133"/>
  <c r="G15" i="133"/>
  <c r="H15" i="133"/>
  <c r="G16" i="133"/>
  <c r="G18" i="133"/>
  <c r="H18" i="133"/>
  <c r="G19" i="133"/>
  <c r="H19" i="133"/>
  <c r="G20" i="133"/>
  <c r="H20" i="133"/>
  <c r="G21" i="133"/>
  <c r="H21" i="133"/>
  <c r="G22" i="133"/>
  <c r="H22" i="133"/>
  <c r="G23" i="133"/>
  <c r="H23" i="133"/>
  <c r="G11" i="133"/>
  <c r="H11" i="133"/>
  <c r="J12" i="133"/>
  <c r="K12" i="133"/>
  <c r="J13" i="133"/>
  <c r="K13" i="133"/>
  <c r="J14" i="133"/>
  <c r="K14" i="133"/>
  <c r="J15" i="133"/>
  <c r="K15" i="133"/>
  <c r="J16" i="133"/>
  <c r="K16" i="133"/>
  <c r="J18" i="133"/>
  <c r="K18" i="133"/>
  <c r="J19" i="133"/>
  <c r="K19" i="133"/>
  <c r="J20" i="133"/>
  <c r="K20" i="133"/>
  <c r="J21" i="133"/>
  <c r="K21" i="133"/>
  <c r="J22" i="133"/>
  <c r="K22" i="133"/>
  <c r="J23" i="133"/>
  <c r="K23" i="133"/>
  <c r="J24" i="133"/>
  <c r="K24" i="133"/>
  <c r="K11" i="133"/>
  <c r="K14" i="121"/>
  <c r="B12" i="131"/>
  <c r="B11" i="131"/>
  <c r="C16" i="111"/>
  <c r="C15" i="111"/>
  <c r="C14" i="111"/>
  <c r="C35" i="111"/>
  <c r="L12" i="121"/>
  <c r="L21" i="121"/>
  <c r="K12" i="121"/>
  <c r="K21" i="121" s="1"/>
  <c r="K11" i="121"/>
  <c r="E24" i="133"/>
  <c r="E17" i="133"/>
  <c r="E25" i="133" s="1"/>
  <c r="D17" i="133"/>
  <c r="D24" i="133"/>
  <c r="L11" i="121"/>
  <c r="H21" i="130"/>
  <c r="J11" i="133"/>
  <c r="P20" i="80"/>
  <c r="P10" i="80"/>
  <c r="Q10" i="80"/>
  <c r="O11" i="80"/>
  <c r="P11" i="80"/>
  <c r="Q11" i="80" s="1"/>
  <c r="O12" i="80"/>
  <c r="P12" i="80"/>
  <c r="Q12" i="80"/>
  <c r="O13" i="80"/>
  <c r="P13" i="80"/>
  <c r="Q13" i="80"/>
  <c r="O14" i="80"/>
  <c r="P14" i="80"/>
  <c r="Q14" i="80"/>
  <c r="O15" i="80"/>
  <c r="P15" i="80"/>
  <c r="Q15" i="80"/>
  <c r="O16" i="80"/>
  <c r="P16" i="80"/>
  <c r="Q16" i="80"/>
  <c r="O17" i="80"/>
  <c r="P17" i="80"/>
  <c r="Q17" i="80"/>
  <c r="O18" i="80"/>
  <c r="P18" i="80"/>
  <c r="Q18" i="80"/>
  <c r="O19" i="80"/>
  <c r="P19" i="80"/>
  <c r="Q19" i="80"/>
  <c r="O20" i="80"/>
  <c r="Q20" i="80"/>
  <c r="J11" i="121"/>
  <c r="C21" i="147"/>
  <c r="A22" i="132"/>
  <c r="D25" i="133" l="1"/>
  <c r="G17" i="133"/>
  <c r="G25" i="133" s="1"/>
  <c r="H17" i="133"/>
  <c r="J17" i="133"/>
  <c r="K17" i="133" s="1"/>
  <c r="C22" i="111"/>
  <c r="C37" i="111" s="1"/>
  <c r="C38" i="111" s="1"/>
  <c r="B38" i="111"/>
  <c r="B37" i="111"/>
  <c r="A17" i="132"/>
  <c r="A16" i="132"/>
  <c r="A13" i="132"/>
  <c r="A12" i="132"/>
  <c r="A15" i="132"/>
  <c r="H25" i="133" l="1"/>
  <c r="J25" i="133"/>
  <c r="K25" i="133" s="1"/>
  <c r="A8" i="132"/>
  <c r="A19" i="132"/>
  <c r="A18" i="132"/>
  <c r="H12" i="130" l="1"/>
  <c r="H13" i="130"/>
  <c r="H14" i="130"/>
  <c r="H15" i="130"/>
  <c r="H16" i="130"/>
  <c r="H17" i="130"/>
  <c r="H18" i="130"/>
  <c r="H19" i="130"/>
  <c r="H20" i="130" l="1"/>
  <c r="A11" i="132" l="1"/>
  <c r="A9" i="132"/>
  <c r="A14" i="132" l="1"/>
</calcChain>
</file>

<file path=xl/sharedStrings.xml><?xml version="1.0" encoding="utf-8"?>
<sst xmlns="http://schemas.openxmlformats.org/spreadsheetml/2006/main" count="297" uniqueCount="196">
  <si>
    <t>www.cbo.gov/publication/59698</t>
  </si>
  <si>
    <t>Contents</t>
  </si>
  <si>
    <t>Tables</t>
  </si>
  <si>
    <t>Figure</t>
  </si>
  <si>
    <t>This file presents the data from the tables and figure in CBO's request for appropriations for fiscal year 2025.</t>
  </si>
  <si>
    <t>Table 1. 
Products by the Congressional Budget Office, Calendar Years 2023 to 2025</t>
  </si>
  <si>
    <t>2023,</t>
  </si>
  <si>
    <t>2024,</t>
  </si>
  <si>
    <t>2025,</t>
  </si>
  <si>
    <t>Type of product</t>
  </si>
  <si>
    <t>actual</t>
  </si>
  <si>
    <t>estimate</t>
  </si>
  <si>
    <r>
      <rPr>
        <b/>
        <sz val="11"/>
        <color rgb="FF000000"/>
        <rFont val="Arial"/>
        <family val="2"/>
      </rPr>
      <t xml:space="preserve">Fulfilled Requests for Technical Assistance. </t>
    </r>
    <r>
      <rPr>
        <sz val="11"/>
        <color rgb="FF000000"/>
        <rFont val="Arial"/>
        <family val="2"/>
      </rPr>
      <t>Such requests typically come from committees and Members of Congress seeking a clear picture of the budgetary effects of proposals before they introduce or formally consider legislation.</t>
    </r>
  </si>
  <si>
    <t>Thousands</t>
  </si>
  <si>
    <r>
      <rPr>
        <b/>
        <sz val="11"/>
        <color rgb="FF000000"/>
        <rFont val="Arial"/>
        <family val="2"/>
      </rPr>
      <t>Cost Estimates for Authorizing Bills.</t>
    </r>
    <r>
      <rPr>
        <sz val="11"/>
        <color rgb="FF000000"/>
        <rFont val="Arial"/>
        <family val="2"/>
      </rPr>
      <t xml:space="preserve"> CBO is required by law to produce a cost estimate for nearly every bill that is approved by a full committee of either the House or the Senate. The agency also publishes cost estimates at other stages of the legislative process if requested to do so by a relevant committee or by the Congressional leadership. In addition, CBO reviews bills scheduled to be considered under suspension of rules in the House.</t>
    </r>
  </si>
  <si>
    <r>
      <rPr>
        <b/>
        <sz val="11"/>
        <color rgb="FF000000"/>
        <rFont val="Arial"/>
        <family val="2"/>
      </rPr>
      <t>Cost Estimates for Appropriation Bills.</t>
    </r>
    <r>
      <rPr>
        <sz val="11"/>
        <color rgb="FF000000"/>
        <rFont val="Arial"/>
        <family val="2"/>
      </rPr>
      <t xml:space="preserve"> Those tabulations include account-level estimates for individual appropriation acts at all stages of the legislative process, as well as summary tables showing the status of discretionary appropriations (by appropriations subcommittee) and running totals on a year-to-date basis.</t>
    </r>
  </si>
  <si>
    <r>
      <t xml:space="preserve">Reports, Working Papers, Testimonies, Slide Decks, Interactive Tools, and Infographics.  </t>
    </r>
    <r>
      <rPr>
        <sz val="11"/>
        <color rgb="FF000000"/>
        <rFont val="Arial"/>
        <family val="2"/>
      </rPr>
      <t>CBO’s publications are generally required by law, prepared in response to requests from the Chairs and Ranking Members of key committees, or aimed at enhancing the transparency of the agency’s work. They examine the outlook for the budget and the economy, major issues affecting that outlook under current law, the budgetary effects of policy proposals that could change that outlook, the details of the federal budget process, and a broad range of related budgetary and economic topics in such areas as health care, defense policy, Social Security, and climate change.</t>
    </r>
  </si>
  <si>
    <t>Back to Table of Contents</t>
  </si>
  <si>
    <t>Table 2. 
Allocation of CBO Staff, January 2, 2024</t>
  </si>
  <si>
    <t>Number of staff</t>
  </si>
  <si>
    <t>Principal areas for analysts</t>
  </si>
  <si>
    <t>Health care</t>
  </si>
  <si>
    <t>Income security, labor, and retirement</t>
  </si>
  <si>
    <t>Energy, environment, natural resources, and transportation</t>
  </si>
  <si>
    <t>National security, veterans' programs, international affairs, and immigration</t>
  </si>
  <si>
    <t>Taxation</t>
  </si>
  <si>
    <t>Finance, housing, and education</t>
  </si>
  <si>
    <t>Macroeconomics</t>
  </si>
  <si>
    <t>Budget outlook</t>
  </si>
  <si>
    <t>Appropriations</t>
  </si>
  <si>
    <t>Mandates</t>
  </si>
  <si>
    <t>Principal types of activities for other staff</t>
  </si>
  <si>
    <t>Information technology</t>
  </si>
  <si>
    <t>Human resources, financial management, and other support</t>
  </si>
  <si>
    <t>Editing and publishing</t>
  </si>
  <si>
    <t>General management</t>
  </si>
  <si>
    <t>Administrative support</t>
  </si>
  <si>
    <t>Website</t>
  </si>
  <si>
    <t>Legal services</t>
  </si>
  <si>
    <t>Other</t>
  </si>
  <si>
    <t>Total</t>
  </si>
  <si>
    <t>Table A-1. 
Summary of Salaries and Expenses Appropriation, by Organizational Unit</t>
  </si>
  <si>
    <t>Thousands of Dollars</t>
  </si>
  <si>
    <t>FY 2023, actual</t>
  </si>
  <si>
    <t>FY 2024, enacted</t>
  </si>
  <si>
    <t>FY 2025, requested</t>
  </si>
  <si>
    <t>Change from FY 2024, enacted, to FY 2025, requested</t>
  </si>
  <si>
    <t>Organizational unit</t>
  </si>
  <si>
    <t>FTEs</t>
  </si>
  <si>
    <t>Funding</t>
  </si>
  <si>
    <t>Amount</t>
  </si>
  <si>
    <t>Percentage</t>
  </si>
  <si>
    <t>FTE FY25-FY24</t>
  </si>
  <si>
    <t>Funding FY25-FY24</t>
  </si>
  <si>
    <t>Col P/FY24 Funding</t>
  </si>
  <si>
    <t>Office of the Director</t>
  </si>
  <si>
    <t>Budget Analysis</t>
  </si>
  <si>
    <t>Financial Analysis</t>
  </si>
  <si>
    <t>Health Analysis</t>
  </si>
  <si>
    <t>Labor, Income Security, and Long-Term Analysis</t>
  </si>
  <si>
    <t>Macroeconomic Analysis</t>
  </si>
  <si>
    <t>Management, Business, and Information Services</t>
  </si>
  <si>
    <t>Microeconomic Studies</t>
  </si>
  <si>
    <t>National Security</t>
  </si>
  <si>
    <t>Tax Analysis</t>
  </si>
  <si>
    <t>Table A-2. 
Summary of Salaries and Expenses Appropriation, by Object Class</t>
  </si>
  <si>
    <t>Thousands of dollars</t>
  </si>
  <si>
    <t>FY 2025, 
requested</t>
  </si>
  <si>
    <t>Change from FY 2024, enacted to FY 2025, requested</t>
  </si>
  <si>
    <t>Object class</t>
  </si>
  <si>
    <t>CBO's activities</t>
  </si>
  <si>
    <t xml:space="preserve">FY25 Requested-FY24 </t>
  </si>
  <si>
    <t>FY25 Requested-FY24</t>
  </si>
  <si>
    <t>Full-time permanent positions</t>
  </si>
  <si>
    <t>Other than full-time permanent</t>
  </si>
  <si>
    <t>Other personnel compensation (performance awards)</t>
  </si>
  <si>
    <t>Other personnel compensation (overtime)</t>
  </si>
  <si>
    <t>Personnel benefits</t>
  </si>
  <si>
    <t>Benefits for former personnel</t>
  </si>
  <si>
    <t>Total, pay</t>
  </si>
  <si>
    <t>Travel and transportation of persons</t>
  </si>
  <si>
    <t>Communications, utilities, and miscellaneous charges</t>
  </si>
  <si>
    <t>Printing and reproduction</t>
  </si>
  <si>
    <t>Other services</t>
  </si>
  <si>
    <t>Supplies and materials</t>
  </si>
  <si>
    <t>Equipment</t>
  </si>
  <si>
    <t>Total, nonpay</t>
  </si>
  <si>
    <t>Table A-3. 
Salaries and Expenses Appropriation: Analysis of Change</t>
  </si>
  <si>
    <t>Requested amount (thousands of dollars)</t>
  </si>
  <si>
    <t>Mandatory pay and related costs</t>
  </si>
  <si>
    <t>FY 2025 across-the-board pay adjustment (pay only)</t>
  </si>
  <si>
    <t>FY 2025 performance increases (pay only)</t>
  </si>
  <si>
    <t>Personnel additions (pay only)</t>
  </si>
  <si>
    <t>Annualization of prior FY personnel actions (pay only)</t>
  </si>
  <si>
    <t>Restoration of intern program (pay only)</t>
  </si>
  <si>
    <t>Increase in other than full-time permanent (pay only)</t>
  </si>
  <si>
    <t>Other benefit changes (benefits)</t>
  </si>
  <si>
    <t>Personnel additions (benefits)</t>
  </si>
  <si>
    <t>Restoration of intern program (benefits)</t>
  </si>
  <si>
    <t>Total, mandatory pay and related costs</t>
  </si>
  <si>
    <t>Price-level changes</t>
  </si>
  <si>
    <t>Price increases</t>
  </si>
  <si>
    <t>Total, price-level changes</t>
  </si>
  <si>
    <t>Program changes</t>
  </si>
  <si>
    <t>Increase in supplies and materials</t>
  </si>
  <si>
    <t xml:space="preserve">Increase in other services </t>
  </si>
  <si>
    <t xml:space="preserve">Increase in travel  </t>
  </si>
  <si>
    <t>Increase in printing and reproduction</t>
  </si>
  <si>
    <t xml:space="preserve">Decrease in communications  </t>
  </si>
  <si>
    <t>Decrease in equipment</t>
  </si>
  <si>
    <t>Total, program changes</t>
  </si>
  <si>
    <t>Net increase or decrease</t>
  </si>
  <si>
    <t>Funding for FY 2025, requested</t>
  </si>
  <si>
    <t>FTE=full-time equivalent position; FY=fiscal year.</t>
  </si>
  <si>
    <t>Table A-4. 
Staffing Summary</t>
  </si>
  <si>
    <t>Number of employees </t>
  </si>
  <si>
    <t>FY 2024, enacted FTEs</t>
  </si>
  <si>
    <t>FY 2025, requested FTEs</t>
  </si>
  <si>
    <t>Change in FTEs from FY 2024 enacted to FY 2025, requested</t>
  </si>
  <si>
    <t>FY25-FY24</t>
  </si>
  <si>
    <t>Office of the Director </t>
  </si>
  <si>
    <t>Health Analysis </t>
  </si>
  <si>
    <t>Management, Business, and Information Services</t>
  </si>
  <si>
    <t>Table A-5. 
Supplemental Data on Mandatory Pay Increases and Related Costs in CBO’s Request</t>
  </si>
  <si>
    <t>Category</t>
  </si>
  <si>
    <t>Explanation of calculation</t>
  </si>
  <si>
    <t>FY 2025 across-the-board pay adjustment (pay only)</t>
  </si>
  <si>
    <t>Funding for a projected 4.5 percent across-the-board pay increase in January 2025 for staff whose salary is less than $100,000 (if such an increase is authorized for executive branch agencies) and 2.5 percent for staff whose salary is $100,000 or greater. </t>
  </si>
  <si>
    <t>CBO uses a performance-based system to reward its employees. Performance-based increases are based on employees’ accomplishments in the previous year, as reflected in annual performance reviews. Performance is assessed according to five criteria: quality of work, timeliness and productivity, initiative, written and oral communication skills, and effectiveness of working relationships. Managers’ performance is also assessed according to a sixth criterion, leadership. CBO’s Director makes the final decisions on all pay changes. Maintaining the ability to reward performance is essential in view of the competitive job markets for economists, budget analysts, and other professionals.</t>
  </si>
  <si>
    <t>Personnel additions (9 new staff members in 2025; pay only)</t>
  </si>
  <si>
    <t>Added pay for additional 4 FTEs. </t>
  </si>
  <si>
    <t>Annualized FY 2024 actions to include promotions and performance-based increases for staff.</t>
  </si>
  <si>
    <t>Restore summer intern program (pay only)</t>
  </si>
  <si>
    <t>Funding to support restoring the summer intern program to its full level (3 additional FTEs).</t>
  </si>
  <si>
    <t>Funding to support an increase in costs for employees other than full-time permanent employees.</t>
  </si>
  <si>
    <t>Other benefit changes under current law (benefits)</t>
  </si>
  <si>
    <t>The estimated cost of the change in benefits associated with the salary increases listed above, plus rising prices for benefits.</t>
  </si>
  <si>
    <t>Personnel additions (benefits) </t>
  </si>
  <si>
    <t>Added benefits for 4 additional FTEs. </t>
  </si>
  <si>
    <t>Restoration of summer intern program (benefits)</t>
  </si>
  <si>
    <t>Total, mandatory pay increases and related costs</t>
  </si>
  <si>
    <t>Table A-6. 
Supplemental Data on Price-Level Increases in CBO’s Request</t>
  </si>
  <si>
    <t>General inflationary increase</t>
  </si>
  <si>
    <t>CBO included an adjustment of 2.4 percent to match its projection of inflation costs for nonpay items.</t>
  </si>
  <si>
    <t>Total, price-level increase</t>
  </si>
  <si>
    <t>Table A-7. 
Salaries and Expenses Obligations: 10-Year Data</t>
  </si>
  <si>
    <t>Thousands of dollars, not adjusted for inflation, by fiscal year</t>
  </si>
  <si>
    <t>2025, requested</t>
  </si>
  <si>
    <t> 1,117 </t>
  </si>
  <si>
    <t> 1,316 </t>
  </si>
  <si>
    <t> 1,374 </t>
  </si>
  <si>
    <t>Other personnel compensation</t>
  </si>
  <si>
    <t>Subtotal</t>
  </si>
  <si>
    <t>Total, obligations</t>
  </si>
  <si>
    <t>Full-Time-Equivalent Positions</t>
  </si>
  <si>
    <t>Table A-8. 
Spending for Advertising Services, Fiscal Year 2023</t>
  </si>
  <si>
    <t>Dollars</t>
  </si>
  <si>
    <t>Purpose of spending</t>
  </si>
  <si>
    <t>Vendor</t>
  </si>
  <si>
    <t>Obligations</t>
  </si>
  <si>
    <t>Recruitment advertisements for health economists</t>
  </si>
  <si>
    <t>Academy of Health</t>
  </si>
  <si>
    <t>Recruitment advertisements for economists </t>
  </si>
  <si>
    <t>American Economic Association</t>
  </si>
  <si>
    <t>Recruitment advertisement for leadership position</t>
  </si>
  <si>
    <t>American Public Health Assocation</t>
  </si>
  <si>
    <t>Diversity Job Board</t>
  </si>
  <si>
    <t>EconJobMarket</t>
  </si>
  <si>
    <t>Recruitment advertisement for human resources position</t>
  </si>
  <si>
    <t>HRjobs.com</t>
  </si>
  <si>
    <t>Recruitment advertisement for budget analyst</t>
  </si>
  <si>
    <t>National Association of Business Economics</t>
  </si>
  <si>
    <t>Recruitment advertisement for economists </t>
  </si>
  <si>
    <t>Public Service Careers</t>
  </si>
  <si>
    <t>Society for Human Resource Management</t>
  </si>
  <si>
    <t>Table A-9. 
Projected Recruitment Expenses, Fiscal Year 2024</t>
  </si>
  <si>
    <t>Projected recruitment advertising needs</t>
  </si>
  <si>
    <t>Potential vendor </t>
  </si>
  <si>
    <t>Expected obligations</t>
  </si>
  <si>
    <t>Recruitment advertisements for health economists </t>
  </si>
  <si>
    <t>Recruitment advertisements for economists</t>
  </si>
  <si>
    <t>Recruitment advertisement for budget analysts </t>
  </si>
  <si>
    <t>Association for Public Policy Analysis and Management</t>
  </si>
  <si>
    <t>American Society of Health Economists</t>
  </si>
  <si>
    <t>Recruitment advertisement for economists</t>
  </si>
  <si>
    <t>National Economic Association</t>
  </si>
  <si>
    <t>Recruitment advertisement for budget analysts</t>
  </si>
  <si>
    <t>Millions of dollars</t>
  </si>
  <si>
    <t>$3.1 million: Increase salaries and benefits for current employees</t>
  </si>
  <si>
    <t>$0.6 million: Fund 9 new staff members hired in 2025</t>
  </si>
  <si>
    <t>-$0.2 million: Spend less on IT infrastructure and services because 2024 spending includes deferred purchases that will not recur</t>
  </si>
  <si>
    <t>$3.7 Million for personnel costs</t>
  </si>
  <si>
    <t>-0.2 million for nonpersonnel costs</t>
  </si>
  <si>
    <t>$70 million received in 2024</t>
  </si>
  <si>
    <t>$73.5 million requested for 2025</t>
  </si>
  <si>
    <t>Figure 1. 
Components of Requested $3.5 Million Increase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</si>
</sst>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0.000"/>
    <numFmt numFmtId="166" formatCode="0.0%"/>
    <numFmt numFmtId="167" formatCode="_(* #,##0_);_(* \(#,##0\);_(* &quot;-&quot;??_);_(@_)"/>
  </numFmts>
  <fonts count="56">
    <font>
      <sz val="11"/>
      <color theme="1"/>
      <name val="Calibri"/>
      <family val="2"/>
      <scheme val="minor"/>
    </font>
    <font>
      <sz val="11"/>
      <color theme="1"/>
      <name val="Arial"/>
      <family val="2"/>
    </font>
    <font>
      <sz val="12"/>
      <name val="Arial"/>
      <family val="2"/>
    </font>
    <font>
      <sz val="10"/>
      <name val="Arial"/>
      <family val="2"/>
    </font>
    <font>
      <sz val="12"/>
      <color theme="1"/>
      <name val="Calibri"/>
      <family val="2"/>
      <scheme val="minor"/>
    </font>
    <font>
      <u/>
      <sz val="10"/>
      <color theme="10"/>
      <name val="Arial"/>
      <family val="2"/>
    </font>
    <font>
      <sz val="11"/>
      <color theme="3"/>
      <name val="Arial"/>
      <family val="2"/>
    </font>
    <font>
      <b/>
      <sz val="11"/>
      <color theme="1"/>
      <name val="Arial"/>
      <family val="2"/>
    </font>
    <font>
      <sz val="11"/>
      <name val="Arial"/>
      <family val="2"/>
    </font>
    <font>
      <b/>
      <sz val="11"/>
      <name val="Arial"/>
      <family val="2"/>
    </font>
    <font>
      <sz val="11"/>
      <color theme="1"/>
      <name val="Calibri"/>
      <family val="2"/>
      <scheme val="minor"/>
    </font>
    <font>
      <sz val="10"/>
      <name val="Arial"/>
      <family val="2"/>
    </font>
    <font>
      <i/>
      <sz val="11"/>
      <color theme="1"/>
      <name val="Arial"/>
      <family val="2"/>
    </font>
    <font>
      <u/>
      <sz val="11"/>
      <color theme="10"/>
      <name val="Calibri"/>
      <family val="2"/>
    </font>
    <font>
      <u/>
      <sz val="12"/>
      <color theme="10"/>
      <name val="Arial"/>
      <family val="2"/>
    </font>
    <font>
      <sz val="10"/>
      <name val="Arial"/>
      <family val="2"/>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sz val="11"/>
      <color indexed="8"/>
      <name val="Calibri"/>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2"/>
      <name val="Times New Roman"/>
      <family val="1"/>
    </font>
    <font>
      <sz val="10"/>
      <name val="MS Sans Serif"/>
      <family val="2"/>
    </font>
    <font>
      <b/>
      <sz val="10"/>
      <color rgb="FF3F3F3F"/>
      <name val="Arial"/>
      <family val="2"/>
    </font>
    <font>
      <b/>
      <sz val="10"/>
      <color theme="1"/>
      <name val="Arial"/>
      <family val="2"/>
    </font>
    <font>
      <sz val="10"/>
      <color rgb="FFFF0000"/>
      <name val="Arial"/>
      <family val="2"/>
    </font>
    <font>
      <u/>
      <sz val="11"/>
      <color theme="10"/>
      <name val="Calibri"/>
      <family val="2"/>
      <scheme val="minor"/>
    </font>
    <font>
      <sz val="12"/>
      <name val="Courier"/>
      <family val="3"/>
    </font>
    <font>
      <sz val="10"/>
      <color indexed="8"/>
      <name val="Arial"/>
      <family val="2"/>
    </font>
    <font>
      <sz val="10"/>
      <name val="Bell Centennial Address"/>
      <family val="2"/>
    </font>
    <font>
      <sz val="12"/>
      <name val="Arial"/>
      <family val="2"/>
    </font>
    <font>
      <sz val="12"/>
      <color theme="1"/>
      <name val="Arial"/>
      <family val="2"/>
    </font>
    <font>
      <u/>
      <sz val="12"/>
      <color theme="1"/>
      <name val="Arial"/>
      <family val="2"/>
    </font>
    <font>
      <u/>
      <sz val="11"/>
      <color theme="1"/>
      <name val="Arial"/>
      <family val="2"/>
    </font>
    <font>
      <sz val="14"/>
      <color theme="1"/>
      <name val="Calibri"/>
      <family val="2"/>
      <scheme val="minor"/>
    </font>
    <font>
      <sz val="14"/>
      <color rgb="FF000000"/>
      <name val="Calibri"/>
      <family val="2"/>
      <scheme val="minor"/>
    </font>
    <font>
      <sz val="11"/>
      <color rgb="FF000000"/>
      <name val="Arial"/>
      <family val="2"/>
    </font>
    <font>
      <b/>
      <sz val="11"/>
      <color rgb="FF000000"/>
      <name val="Arial"/>
      <family val="2"/>
    </font>
    <font>
      <b/>
      <sz val="11"/>
      <color theme="1"/>
      <name val="Arial"/>
      <family val="2"/>
    </font>
    <font>
      <b/>
      <sz val="11"/>
      <color rgb="FF000000"/>
      <name val="Arial"/>
      <family val="2"/>
    </font>
    <font>
      <b/>
      <sz val="11"/>
      <name val="Arial"/>
      <family val="2"/>
    </font>
    <font>
      <sz val="11"/>
      <color theme="1"/>
      <name val="Arial"/>
      <family val="2"/>
    </font>
    <font>
      <sz val="11"/>
      <name val="Arial"/>
      <family val="2"/>
    </font>
    <font>
      <u/>
      <sz val="11"/>
      <color theme="1"/>
      <name val="Arial"/>
      <family val="2"/>
    </font>
    <font>
      <b/>
      <sz val="11"/>
      <color rgb="FFFF0000"/>
      <name val="Arial"/>
      <family val="2"/>
    </font>
    <font>
      <u/>
      <sz val="11"/>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4">
    <border>
      <left/>
      <right/>
      <top/>
      <bottom/>
      <diagonal/>
    </border>
    <border>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rgb="FF000000"/>
      </top>
      <bottom/>
      <diagonal/>
    </border>
    <border>
      <left/>
      <right/>
      <top/>
      <bottom style="thin">
        <color rgb="FF000000"/>
      </bottom>
      <diagonal/>
    </border>
  </borders>
  <cellStyleXfs count="508">
    <xf numFmtId="0" fontId="0" fillId="0" borderId="0"/>
    <xf numFmtId="0" fontId="2" fillId="0" borderId="0"/>
    <xf numFmtId="43" fontId="3" fillId="0" borderId="0" applyFont="0" applyFill="0" applyBorder="0" applyAlignment="0" applyProtection="0"/>
    <xf numFmtId="0" fontId="4" fillId="0" borderId="0"/>
    <xf numFmtId="0" fontId="4" fillId="0" borderId="0"/>
    <xf numFmtId="0" fontId="6" fillId="0" borderId="0" applyNumberFormat="0" applyFill="0" applyBorder="0" applyAlignment="0" applyProtection="0"/>
    <xf numFmtId="0" fontId="11" fillId="0" borderId="0"/>
    <xf numFmtId="0" fontId="3" fillId="0" borderId="0"/>
    <xf numFmtId="9" fontId="3"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13" fillId="0" borderId="0" applyNumberFormat="0" applyFill="0" applyBorder="0" applyAlignment="0" applyProtection="0">
      <alignment vertical="top"/>
      <protection locked="0"/>
    </xf>
    <xf numFmtId="0" fontId="3" fillId="0" borderId="0"/>
    <xf numFmtId="0" fontId="14" fillId="0" borderId="0" applyNumberFormat="0" applyFill="0" applyBorder="0" applyAlignment="0" applyProtection="0"/>
    <xf numFmtId="9" fontId="10" fillId="0" borderId="0" applyFont="0" applyFill="0" applyBorder="0" applyAlignment="0" applyProtection="0"/>
    <xf numFmtId="0" fontId="15" fillId="0" borderId="0"/>
    <xf numFmtId="0" fontId="10" fillId="0" borderId="0"/>
    <xf numFmtId="0" fontId="2" fillId="0" borderId="0"/>
    <xf numFmtId="0" fontId="16"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3"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 fillId="0" borderId="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8" fillId="12" borderId="0" applyNumberFormat="0" applyBorder="0" applyAlignment="0" applyProtection="0"/>
    <xf numFmtId="0" fontId="18" fillId="16" borderId="0" applyNumberFormat="0" applyBorder="0" applyAlignment="0" applyProtection="0"/>
    <xf numFmtId="0" fontId="18" fillId="20"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8" fillId="13" borderId="0" applyNumberFormat="0" applyBorder="0" applyAlignment="0" applyProtection="0"/>
    <xf numFmtId="0" fontId="18" fillId="17"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29" borderId="0" applyNumberFormat="0" applyBorder="0" applyAlignment="0" applyProtection="0"/>
    <xf numFmtId="0" fontId="19" fillId="3" borderId="0" applyNumberFormat="0" applyBorder="0" applyAlignment="0" applyProtection="0"/>
    <xf numFmtId="0" fontId="20" fillId="6" borderId="5" applyNumberFormat="0" applyAlignment="0" applyProtection="0"/>
    <xf numFmtId="0" fontId="21" fillId="7" borderId="8" applyNumberFormat="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 fontId="3"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23" fillId="0" borderId="0" applyNumberFormat="0" applyFill="0" applyBorder="0" applyAlignment="0" applyProtection="0"/>
    <xf numFmtId="0" fontId="24" fillId="2" borderId="0" applyNumberFormat="0" applyBorder="0" applyAlignment="0" applyProtection="0"/>
    <xf numFmtId="0" fontId="25" fillId="0" borderId="2"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0" applyNumberFormat="0" applyFill="0" applyBorder="0" applyAlignment="0" applyProtection="0"/>
    <xf numFmtId="0" fontId="28" fillId="5" borderId="5" applyNumberFormat="0" applyAlignment="0" applyProtection="0"/>
    <xf numFmtId="0" fontId="29" fillId="0" borderId="7" applyNumberFormat="0" applyFill="0" applyAlignment="0" applyProtection="0"/>
    <xf numFmtId="0" fontId="30" fillId="4" borderId="0" applyNumberFormat="0" applyBorder="0" applyAlignment="0" applyProtection="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17" fillId="0" borderId="0"/>
    <xf numFmtId="0" fontId="3"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 fillId="0" borderId="0"/>
    <xf numFmtId="0" fontId="32" fillId="0" borderId="0"/>
    <xf numFmtId="0" fontId="32" fillId="0" borderId="0"/>
    <xf numFmtId="0" fontId="32" fillId="0" borderId="0"/>
    <xf numFmtId="0" fontId="32" fillId="0" borderId="0"/>
    <xf numFmtId="0" fontId="2" fillId="0" borderId="0"/>
    <xf numFmtId="0" fontId="2" fillId="0" borderId="0"/>
    <xf numFmtId="0" fontId="2" fillId="0" borderId="0"/>
    <xf numFmtId="0" fontId="3" fillId="0" borderId="0"/>
    <xf numFmtId="0" fontId="3" fillId="0" borderId="0"/>
    <xf numFmtId="0" fontId="10" fillId="0" borderId="0"/>
    <xf numFmtId="0" fontId="3" fillId="0" borderId="0"/>
    <xf numFmtId="0" fontId="10" fillId="8" borderId="9" applyNumberFormat="0" applyFont="0" applyAlignment="0" applyProtection="0"/>
    <xf numFmtId="0" fontId="10" fillId="8" borderId="9" applyNumberFormat="0" applyFont="0" applyAlignment="0" applyProtection="0"/>
    <xf numFmtId="0" fontId="10" fillId="8" borderId="9" applyNumberFormat="0" applyFont="0" applyAlignment="0" applyProtection="0"/>
    <xf numFmtId="0" fontId="17" fillId="8" borderId="9" applyNumberFormat="0" applyFont="0" applyAlignment="0" applyProtection="0"/>
    <xf numFmtId="0" fontId="33" fillId="6" borderId="6" applyNumberFormat="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4" fillId="0" borderId="10" applyNumberFormat="0" applyFill="0" applyAlignment="0" applyProtection="0"/>
    <xf numFmtId="0" fontId="35" fillId="0" borderId="0" applyNumberFormat="0" applyFill="0" applyBorder="0" applyAlignment="0" applyProtection="0"/>
    <xf numFmtId="0" fontId="36" fillId="0" borderId="0" applyNumberFormat="0" applyFill="0" applyBorder="0" applyAlignment="0" applyProtection="0"/>
    <xf numFmtId="0" fontId="1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10" fillId="0" borderId="0"/>
    <xf numFmtId="0" fontId="10" fillId="0" borderId="0"/>
    <xf numFmtId="0" fontId="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0" fontId="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 fillId="0" borderId="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 fillId="0" borderId="0" applyNumberFormat="0" applyFill="0" applyBorder="0" applyAlignment="0" applyProtection="0"/>
    <xf numFmtId="0" fontId="2" fillId="0" borderId="0"/>
    <xf numFmtId="0" fontId="3" fillId="0" borderId="0"/>
    <xf numFmtId="0" fontId="37" fillId="0" borderId="0" applyFont="0" applyFill="0" applyBorder="0" applyAlignment="0" applyProtection="0"/>
    <xf numFmtId="0" fontId="38" fillId="0" borderId="0"/>
    <xf numFmtId="0" fontId="40" fillId="0" borderId="0"/>
    <xf numFmtId="43"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9" fontId="10" fillId="0" borderId="0" applyFont="0" applyFill="0" applyBorder="0" applyAlignment="0" applyProtection="0"/>
  </cellStyleXfs>
  <cellXfs count="143">
    <xf numFmtId="0" fontId="0" fillId="0" borderId="0" xfId="0"/>
    <xf numFmtId="0" fontId="8" fillId="0" borderId="0" xfId="10" applyFont="1"/>
    <xf numFmtId="0" fontId="8" fillId="0" borderId="0" xfId="0" applyFont="1"/>
    <xf numFmtId="0" fontId="8" fillId="0" borderId="0" xfId="9" applyFont="1"/>
    <xf numFmtId="0" fontId="8" fillId="0" borderId="0" xfId="3" applyFont="1"/>
    <xf numFmtId="0" fontId="8" fillId="0" borderId="1" xfId="9" applyFont="1" applyBorder="1"/>
    <xf numFmtId="3" fontId="39" fillId="0" borderId="0" xfId="0" applyNumberFormat="1" applyFont="1"/>
    <xf numFmtId="164" fontId="39" fillId="0" borderId="0" xfId="0" applyNumberFormat="1" applyFont="1"/>
    <xf numFmtId="0" fontId="8" fillId="0" borderId="0" xfId="190" applyFont="1"/>
    <xf numFmtId="0" fontId="1" fillId="0" borderId="0" xfId="0" applyFont="1"/>
    <xf numFmtId="0" fontId="12" fillId="0" borderId="0" xfId="502" applyFont="1"/>
    <xf numFmtId="0" fontId="6" fillId="0" borderId="0" xfId="5" applyAlignment="1">
      <alignment horizontal="left" indent="1"/>
    </xf>
    <xf numFmtId="0" fontId="6" fillId="0" borderId="0" xfId="5" applyNumberFormat="1" applyAlignment="1">
      <alignment horizontal="left"/>
    </xf>
    <xf numFmtId="3" fontId="6" fillId="0" borderId="0" xfId="5" applyNumberFormat="1" applyAlignment="1">
      <alignment horizontal="left" indent="1"/>
    </xf>
    <xf numFmtId="0" fontId="9" fillId="0" borderId="1" xfId="9" applyFont="1" applyBorder="1" applyAlignment="1">
      <alignment horizontal="left" wrapText="1"/>
    </xf>
    <xf numFmtId="0" fontId="6" fillId="0" borderId="0" xfId="5" applyAlignment="1">
      <alignment horizontal="left"/>
    </xf>
    <xf numFmtId="1" fontId="6" fillId="0" borderId="0" xfId="5" applyNumberFormat="1" applyAlignment="1">
      <alignment horizontal="left"/>
    </xf>
    <xf numFmtId="0" fontId="9" fillId="0" borderId="0" xfId="9" applyFont="1"/>
    <xf numFmtId="0" fontId="8" fillId="0" borderId="1" xfId="9" applyFont="1" applyBorder="1" applyAlignment="1">
      <alignment horizontal="left" wrapText="1"/>
    </xf>
    <xf numFmtId="0" fontId="8" fillId="0" borderId="0" xfId="9" applyFont="1" applyAlignment="1">
      <alignment horizontal="left" wrapText="1"/>
    </xf>
    <xf numFmtId="0" fontId="9" fillId="0" borderId="1" xfId="9" applyFont="1" applyBorder="1"/>
    <xf numFmtId="0" fontId="12" fillId="0" borderId="0" xfId="0" applyFont="1" applyAlignment="1">
      <alignment wrapText="1"/>
    </xf>
    <xf numFmtId="0" fontId="12" fillId="0" borderId="0" xfId="5" applyFont="1" applyAlignment="1">
      <alignment horizontal="left"/>
    </xf>
    <xf numFmtId="0" fontId="9" fillId="0" borderId="0" xfId="190" applyFont="1" applyAlignment="1">
      <alignment horizontal="left"/>
    </xf>
    <xf numFmtId="0" fontId="41" fillId="0" borderId="0" xfId="0" applyFont="1"/>
    <xf numFmtId="164" fontId="0" fillId="0" borderId="0" xfId="0" applyNumberFormat="1"/>
    <xf numFmtId="1" fontId="0" fillId="0" borderId="0" xfId="0" applyNumberFormat="1"/>
    <xf numFmtId="1" fontId="42" fillId="0" borderId="0" xfId="0" applyNumberFormat="1" applyFont="1" applyAlignment="1">
      <alignment wrapText="1"/>
    </xf>
    <xf numFmtId="3" fontId="1" fillId="0" borderId="0" xfId="0" applyNumberFormat="1" applyFont="1"/>
    <xf numFmtId="3" fontId="43" fillId="0" borderId="0" xfId="0" applyNumberFormat="1" applyFont="1"/>
    <xf numFmtId="0" fontId="43" fillId="0" borderId="0" xfId="0" applyFont="1"/>
    <xf numFmtId="3" fontId="7" fillId="0" borderId="0" xfId="0" applyNumberFormat="1" applyFont="1"/>
    <xf numFmtId="0" fontId="44" fillId="0" borderId="0" xfId="0" applyFont="1"/>
    <xf numFmtId="0" fontId="45" fillId="0" borderId="0" xfId="0" applyFont="1"/>
    <xf numFmtId="0" fontId="7" fillId="0" borderId="1" xfId="0" applyFont="1" applyBorder="1" applyAlignment="1">
      <alignment horizontal="left"/>
    </xf>
    <xf numFmtId="0" fontId="9" fillId="0" borderId="11" xfId="9" applyFont="1" applyBorder="1" applyAlignment="1">
      <alignment horizontal="left" wrapText="1"/>
    </xf>
    <xf numFmtId="0" fontId="9" fillId="0" borderId="11" xfId="9" applyFont="1" applyBorder="1"/>
    <xf numFmtId="0" fontId="1" fillId="0" borderId="0" xfId="0" applyFont="1" applyAlignment="1">
      <alignment horizontal="left" indent="1"/>
    </xf>
    <xf numFmtId="0" fontId="7" fillId="0" borderId="0" xfId="0" applyFont="1" applyAlignment="1">
      <alignment horizontal="left" indent="2"/>
    </xf>
    <xf numFmtId="0" fontId="1" fillId="0" borderId="0" xfId="0" applyFont="1" applyAlignment="1">
      <alignment horizontal="center"/>
    </xf>
    <xf numFmtId="0" fontId="7" fillId="0" borderId="0" xfId="0" applyFont="1" applyAlignment="1">
      <alignment horizontal="left" wrapText="1"/>
    </xf>
    <xf numFmtId="0" fontId="46" fillId="0" borderId="0" xfId="0" applyFont="1" applyAlignment="1">
      <alignment horizontal="left"/>
    </xf>
    <xf numFmtId="0" fontId="47" fillId="0" borderId="0" xfId="0" applyFont="1" applyAlignment="1">
      <alignment horizontal="left" indent="2"/>
    </xf>
    <xf numFmtId="3" fontId="1" fillId="0" borderId="0" xfId="0" applyNumberFormat="1" applyFont="1" applyAlignment="1">
      <alignment horizontal="center"/>
    </xf>
    <xf numFmtId="3" fontId="7" fillId="0" borderId="0" xfId="0" applyNumberFormat="1" applyFont="1" applyAlignment="1">
      <alignment horizontal="center"/>
    </xf>
    <xf numFmtId="3" fontId="8" fillId="0" borderId="0" xfId="9" applyNumberFormat="1" applyFont="1"/>
    <xf numFmtId="0" fontId="1" fillId="0" borderId="1" xfId="0" applyFont="1" applyBorder="1" applyAlignment="1">
      <alignment horizontal="right"/>
    </xf>
    <xf numFmtId="3" fontId="0" fillId="0" borderId="0" xfId="0" applyNumberFormat="1"/>
    <xf numFmtId="166" fontId="0" fillId="0" borderId="0" xfId="0" applyNumberFormat="1"/>
    <xf numFmtId="165" fontId="0" fillId="0" borderId="0" xfId="0" applyNumberFormat="1"/>
    <xf numFmtId="166" fontId="0" fillId="0" borderId="0" xfId="507" applyNumberFormat="1" applyFont="1"/>
    <xf numFmtId="9" fontId="8" fillId="0" borderId="0" xfId="507" applyFont="1"/>
    <xf numFmtId="0" fontId="1" fillId="0" borderId="0" xfId="0" applyFont="1" applyAlignment="1">
      <alignment horizontal="right"/>
    </xf>
    <xf numFmtId="0" fontId="6" fillId="0" borderId="0" xfId="5" applyFill="1"/>
    <xf numFmtId="0" fontId="6" fillId="0" borderId="0" xfId="0" applyFont="1"/>
    <xf numFmtId="0" fontId="7" fillId="0" borderId="0" xfId="0" applyFont="1"/>
    <xf numFmtId="0" fontId="7" fillId="0" borderId="1" xfId="0" applyFont="1" applyBorder="1"/>
    <xf numFmtId="0" fontId="7" fillId="0" borderId="1" xfId="0" applyFont="1" applyBorder="1" applyAlignment="1">
      <alignment horizontal="center"/>
    </xf>
    <xf numFmtId="1" fontId="1" fillId="0" borderId="0" xfId="0" applyNumberFormat="1" applyFont="1"/>
    <xf numFmtId="0" fontId="9" fillId="0" borderId="12" xfId="9" applyFont="1" applyBorder="1"/>
    <xf numFmtId="1" fontId="43" fillId="0" borderId="0" xfId="0" applyNumberFormat="1" applyFont="1"/>
    <xf numFmtId="0" fontId="7" fillId="0" borderId="0" xfId="0" applyFont="1" applyAlignment="1">
      <alignment horizontal="center" wrapText="1"/>
    </xf>
    <xf numFmtId="166" fontId="8" fillId="0" borderId="0" xfId="9" applyNumberFormat="1" applyFont="1"/>
    <xf numFmtId="0" fontId="0" fillId="0" borderId="0" xfId="0" applyAlignment="1">
      <alignment horizontal="center"/>
    </xf>
    <xf numFmtId="0" fontId="8" fillId="0" borderId="0" xfId="10" applyFont="1" applyAlignment="1">
      <alignment horizontal="center"/>
    </xf>
    <xf numFmtId="0" fontId="1" fillId="0" borderId="0" xfId="0" applyFont="1" applyAlignment="1">
      <alignment vertical="top"/>
    </xf>
    <xf numFmtId="0" fontId="7" fillId="0" borderId="1" xfId="0" applyFont="1" applyBorder="1" applyAlignment="1">
      <alignment horizontal="center" wrapText="1"/>
    </xf>
    <xf numFmtId="0" fontId="7" fillId="0" borderId="0" xfId="0" applyFont="1" applyAlignment="1">
      <alignment horizontal="left" indent="1"/>
    </xf>
    <xf numFmtId="0" fontId="7" fillId="0" borderId="1" xfId="0" applyFont="1" applyBorder="1" applyAlignment="1">
      <alignment horizontal="left" wrapText="1"/>
    </xf>
    <xf numFmtId="0" fontId="7" fillId="0" borderId="0" xfId="0" applyFont="1" applyAlignment="1">
      <alignment horizontal="right"/>
    </xf>
    <xf numFmtId="0" fontId="6" fillId="0" borderId="0" xfId="5"/>
    <xf numFmtId="0" fontId="7" fillId="33" borderId="1" xfId="0" applyFont="1" applyFill="1" applyBorder="1" applyAlignment="1">
      <alignment horizontal="center" wrapText="1"/>
    </xf>
    <xf numFmtId="0" fontId="50" fillId="0" borderId="0" xfId="7" applyFont="1" applyAlignment="1">
      <alignment vertical="center"/>
    </xf>
    <xf numFmtId="0" fontId="50" fillId="0" borderId="0" xfId="7" applyFont="1" applyAlignment="1">
      <alignment horizontal="center" vertical="center"/>
    </xf>
    <xf numFmtId="0" fontId="50" fillId="0" borderId="1" xfId="7" applyFont="1" applyBorder="1" applyAlignment="1">
      <alignment vertical="center"/>
    </xf>
    <xf numFmtId="0" fontId="50" fillId="0" borderId="1" xfId="7" applyFont="1" applyBorder="1" applyAlignment="1">
      <alignment horizontal="center" vertical="center"/>
    </xf>
    <xf numFmtId="0" fontId="51" fillId="0" borderId="0" xfId="0" applyFont="1" applyAlignment="1">
      <alignment horizontal="right"/>
    </xf>
    <xf numFmtId="0" fontId="52" fillId="0" borderId="1" xfId="9" applyFont="1" applyBorder="1" applyAlignment="1">
      <alignment horizontal="left" wrapText="1"/>
    </xf>
    <xf numFmtId="0" fontId="52" fillId="0" borderId="0" xfId="9" applyFont="1"/>
    <xf numFmtId="0" fontId="51" fillId="0" borderId="0" xfId="0" applyFont="1"/>
    <xf numFmtId="0" fontId="51" fillId="0" borderId="0" xfId="0" applyFont="1" applyAlignment="1">
      <alignment horizontal="center"/>
    </xf>
    <xf numFmtId="0" fontId="51" fillId="0" borderId="13" xfId="0" applyFont="1" applyBorder="1"/>
    <xf numFmtId="0" fontId="48" fillId="0" borderId="13" xfId="0" applyFont="1" applyBorder="1" applyAlignment="1">
      <alignment horizontal="center"/>
    </xf>
    <xf numFmtId="0" fontId="50" fillId="0" borderId="0" xfId="0" applyFont="1"/>
    <xf numFmtId="3" fontId="52" fillId="0" borderId="0" xfId="9" applyNumberFormat="1" applyFont="1"/>
    <xf numFmtId="167" fontId="52" fillId="0" borderId="0" xfId="9" applyNumberFormat="1" applyFont="1"/>
    <xf numFmtId="0" fontId="49" fillId="0" borderId="0" xfId="0" applyFont="1" applyAlignment="1">
      <alignment horizontal="left" vertical="top" wrapText="1"/>
    </xf>
    <xf numFmtId="0" fontId="8" fillId="0" borderId="0" xfId="0" applyFont="1" applyAlignment="1">
      <alignment horizontal="center"/>
    </xf>
    <xf numFmtId="0" fontId="8" fillId="0" borderId="0" xfId="0" applyFont="1" applyAlignment="1">
      <alignment horizontal="center" wrapText="1"/>
    </xf>
    <xf numFmtId="0" fontId="1" fillId="0" borderId="0" xfId="0" applyFont="1" applyAlignment="1">
      <alignment wrapText="1"/>
    </xf>
    <xf numFmtId="3" fontId="43" fillId="0" borderId="0" xfId="0" applyNumberFormat="1" applyFont="1" applyAlignment="1">
      <alignment vertical="top"/>
    </xf>
    <xf numFmtId="164" fontId="8" fillId="0" borderId="0" xfId="9" applyNumberFormat="1" applyFont="1"/>
    <xf numFmtId="0" fontId="1" fillId="0" borderId="13" xfId="0" applyFont="1" applyBorder="1"/>
    <xf numFmtId="0" fontId="1" fillId="0" borderId="0" xfId="0" applyFont="1" applyAlignment="1">
      <alignment horizontal="left" wrapText="1"/>
    </xf>
    <xf numFmtId="0" fontId="48" fillId="0" borderId="0" xfId="0" applyFont="1"/>
    <xf numFmtId="164" fontId="1" fillId="0" borderId="0" xfId="0" applyNumberFormat="1" applyFont="1"/>
    <xf numFmtId="3" fontId="51" fillId="0" borderId="0" xfId="0" applyNumberFormat="1" applyFont="1"/>
    <xf numFmtId="164" fontId="51" fillId="0" borderId="0" xfId="0" applyNumberFormat="1" applyFont="1"/>
    <xf numFmtId="3" fontId="53" fillId="0" borderId="0" xfId="0" applyNumberFormat="1" applyFont="1"/>
    <xf numFmtId="0" fontId="48" fillId="0" borderId="0" xfId="0" applyFont="1" applyAlignment="1">
      <alignment horizontal="center"/>
    </xf>
    <xf numFmtId="167" fontId="48" fillId="0" borderId="0" xfId="0" applyNumberFormat="1" applyFont="1"/>
    <xf numFmtId="0" fontId="51" fillId="0" borderId="0" xfId="0" applyFont="1" applyAlignment="1">
      <alignment horizontal="left" indent="1"/>
    </xf>
    <xf numFmtId="1" fontId="51" fillId="0" borderId="0" xfId="0" applyNumberFormat="1" applyFont="1"/>
    <xf numFmtId="0" fontId="48" fillId="0" borderId="0" xfId="0" applyFont="1" applyAlignment="1">
      <alignment horizontal="left" indent="2"/>
    </xf>
    <xf numFmtId="3" fontId="48" fillId="0" borderId="0" xfId="0" applyNumberFormat="1" applyFont="1"/>
    <xf numFmtId="0" fontId="53" fillId="0" borderId="0" xfId="0" applyFont="1"/>
    <xf numFmtId="0" fontId="8" fillId="0" borderId="0" xfId="0" applyFont="1" applyAlignment="1">
      <alignment horizontal="left" indent="1"/>
    </xf>
    <xf numFmtId="0" fontId="9" fillId="0" borderId="0" xfId="0" applyFont="1"/>
    <xf numFmtId="0" fontId="54" fillId="0" borderId="0" xfId="0" applyFont="1"/>
    <xf numFmtId="0" fontId="55" fillId="0" borderId="0" xfId="0" applyFont="1"/>
    <xf numFmtId="3" fontId="51" fillId="0" borderId="0" xfId="0" applyNumberFormat="1" applyFont="1" applyAlignment="1">
      <alignment horizontal="right"/>
    </xf>
    <xf numFmtId="0" fontId="48" fillId="0" borderId="13" xfId="0" applyFont="1" applyBorder="1" applyAlignment="1">
      <alignment horizontal="center" wrapText="1"/>
    </xf>
    <xf numFmtId="0" fontId="7" fillId="0" borderId="0" xfId="0" applyFont="1" applyAlignment="1">
      <alignment wrapText="1"/>
    </xf>
    <xf numFmtId="0" fontId="7" fillId="0" borderId="13" xfId="0" applyFont="1" applyBorder="1" applyAlignment="1">
      <alignment wrapText="1"/>
    </xf>
    <xf numFmtId="0" fontId="7" fillId="0" borderId="13" xfId="0" applyFont="1" applyBorder="1" applyAlignment="1">
      <alignment horizontal="center"/>
    </xf>
    <xf numFmtId="0" fontId="53" fillId="0" borderId="0" xfId="0" applyFont="1" applyAlignment="1">
      <alignment horizontal="center"/>
    </xf>
    <xf numFmtId="0" fontId="9" fillId="0" borderId="0" xfId="9" applyFont="1" applyAlignment="1">
      <alignment horizontal="left" wrapText="1"/>
    </xf>
    <xf numFmtId="0" fontId="8" fillId="0" borderId="1" xfId="9" applyFont="1" applyBorder="1" applyAlignment="1">
      <alignment horizontal="center"/>
    </xf>
    <xf numFmtId="0" fontId="8" fillId="0" borderId="0" xfId="9" applyFont="1" applyAlignment="1">
      <alignment wrapText="1"/>
    </xf>
    <xf numFmtId="0" fontId="8" fillId="0" borderId="0" xfId="9" applyFont="1" applyAlignment="1">
      <alignment horizontal="center"/>
    </xf>
    <xf numFmtId="0" fontId="6" fillId="0" borderId="0" xfId="5" applyNumberFormat="1" applyFill="1" applyAlignment="1">
      <alignment horizontal="left"/>
    </xf>
    <xf numFmtId="0" fontId="7" fillId="0" borderId="0" xfId="0" applyFont="1" applyAlignment="1">
      <alignment horizontal="center"/>
    </xf>
    <xf numFmtId="0" fontId="9" fillId="0" borderId="0" xfId="190" applyFont="1" applyAlignment="1">
      <alignment horizontal="left" wrapText="1"/>
    </xf>
    <xf numFmtId="0" fontId="1" fillId="0" borderId="0" xfId="0" applyFont="1" applyAlignment="1">
      <alignment horizontal="left"/>
    </xf>
    <xf numFmtId="164" fontId="48" fillId="0" borderId="0" xfId="0" applyNumberFormat="1" applyFont="1"/>
    <xf numFmtId="0" fontId="8" fillId="0" borderId="0" xfId="9" applyFont="1" applyFill="1"/>
    <xf numFmtId="0" fontId="9" fillId="0" borderId="0" xfId="9" applyFont="1" applyAlignment="1">
      <alignment horizontal="left" wrapText="1"/>
    </xf>
    <xf numFmtId="0" fontId="8" fillId="0" borderId="0" xfId="9" applyFont="1" applyAlignment="1">
      <alignment horizontal="left"/>
    </xf>
    <xf numFmtId="1" fontId="9" fillId="0" borderId="0" xfId="9" applyNumberFormat="1" applyFont="1" applyAlignment="1">
      <alignment horizontal="left" wrapText="1"/>
    </xf>
    <xf numFmtId="0" fontId="7" fillId="0" borderId="0" xfId="0" applyFont="1" applyAlignment="1">
      <alignment horizontal="center"/>
    </xf>
    <xf numFmtId="0" fontId="7" fillId="0" borderId="1" xfId="0" applyFont="1" applyBorder="1" applyAlignment="1">
      <alignment horizontal="center" wrapText="1"/>
    </xf>
    <xf numFmtId="0" fontId="7" fillId="0" borderId="0" xfId="0" applyFont="1" applyAlignment="1">
      <alignment horizontal="center" wrapText="1"/>
    </xf>
    <xf numFmtId="0" fontId="7" fillId="0" borderId="13" xfId="0" applyFont="1" applyBorder="1" applyAlignment="1">
      <alignment horizontal="center" wrapText="1"/>
    </xf>
    <xf numFmtId="0" fontId="7" fillId="0" borderId="0" xfId="0" applyFont="1"/>
    <xf numFmtId="0" fontId="7" fillId="0" borderId="0" xfId="0" applyFont="1" applyAlignment="1">
      <alignment wrapText="1"/>
    </xf>
    <xf numFmtId="0" fontId="9" fillId="0" borderId="0" xfId="190" applyFont="1" applyAlignment="1">
      <alignment horizontal="left" wrapText="1"/>
    </xf>
    <xf numFmtId="0" fontId="7" fillId="0" borderId="1" xfId="0" applyFont="1" applyBorder="1" applyAlignment="1">
      <alignment horizontal="center"/>
    </xf>
    <xf numFmtId="0" fontId="7" fillId="0" borderId="1" xfId="0" applyFont="1" applyBorder="1"/>
    <xf numFmtId="0" fontId="7" fillId="0" borderId="11" xfId="0" applyFont="1" applyBorder="1" applyAlignment="1">
      <alignment horizontal="center" wrapText="1"/>
    </xf>
    <xf numFmtId="165" fontId="9" fillId="0" borderId="0" xfId="0" applyNumberFormat="1" applyFont="1" applyAlignment="1">
      <alignment horizontal="left" wrapText="1"/>
    </xf>
    <xf numFmtId="0" fontId="9" fillId="0" borderId="0" xfId="0" applyFont="1" applyAlignment="1">
      <alignment horizontal="left" wrapText="1"/>
    </xf>
    <xf numFmtId="0" fontId="9" fillId="0" borderId="0" xfId="0" applyFont="1" applyAlignment="1">
      <alignment horizontal="left"/>
    </xf>
    <xf numFmtId="0" fontId="1" fillId="0" borderId="0" xfId="0" applyFont="1" applyAlignment="1">
      <alignment horizontal="left"/>
    </xf>
  </cellXfs>
  <cellStyles count="508">
    <cellStyle name="20% - Accent1 2" xfId="191" xr:uid="{00000000-0005-0000-0000-000000000000}"/>
    <cellStyle name="20% - Accent2 2" xfId="192" xr:uid="{00000000-0005-0000-0000-000001000000}"/>
    <cellStyle name="20% - Accent3 2" xfId="193" xr:uid="{00000000-0005-0000-0000-000002000000}"/>
    <cellStyle name="20% - Accent4 2" xfId="194" xr:uid="{00000000-0005-0000-0000-000003000000}"/>
    <cellStyle name="20% - Accent5 2" xfId="195" xr:uid="{00000000-0005-0000-0000-000004000000}"/>
    <cellStyle name="20% - Accent6 2" xfId="196" xr:uid="{00000000-0005-0000-0000-000005000000}"/>
    <cellStyle name="40% - Accent1 2" xfId="197" xr:uid="{00000000-0005-0000-0000-000006000000}"/>
    <cellStyle name="40% - Accent2 2" xfId="198" xr:uid="{00000000-0005-0000-0000-000007000000}"/>
    <cellStyle name="40% - Accent3 2" xfId="199" xr:uid="{00000000-0005-0000-0000-000008000000}"/>
    <cellStyle name="40% - Accent4 2" xfId="200" xr:uid="{00000000-0005-0000-0000-000009000000}"/>
    <cellStyle name="40% - Accent5 2" xfId="201" xr:uid="{00000000-0005-0000-0000-00000A000000}"/>
    <cellStyle name="40% - Accent6 2" xfId="202" xr:uid="{00000000-0005-0000-0000-00000B000000}"/>
    <cellStyle name="60% - Accent1 2" xfId="203" xr:uid="{00000000-0005-0000-0000-00000C000000}"/>
    <cellStyle name="60% - Accent2 2" xfId="204" xr:uid="{00000000-0005-0000-0000-00000D000000}"/>
    <cellStyle name="60% - Accent3 2" xfId="205" xr:uid="{00000000-0005-0000-0000-00000E000000}"/>
    <cellStyle name="60% - Accent4 2" xfId="206" xr:uid="{00000000-0005-0000-0000-00000F000000}"/>
    <cellStyle name="60% - Accent5 2" xfId="207" xr:uid="{00000000-0005-0000-0000-000010000000}"/>
    <cellStyle name="60% - Accent6 2" xfId="208" xr:uid="{00000000-0005-0000-0000-000011000000}"/>
    <cellStyle name="Accent1 2" xfId="209" xr:uid="{00000000-0005-0000-0000-000012000000}"/>
    <cellStyle name="Accent2 2" xfId="210" xr:uid="{00000000-0005-0000-0000-000013000000}"/>
    <cellStyle name="Accent3 2" xfId="211" xr:uid="{00000000-0005-0000-0000-000014000000}"/>
    <cellStyle name="Accent4 2" xfId="212" xr:uid="{00000000-0005-0000-0000-000015000000}"/>
    <cellStyle name="Accent5 2" xfId="213" xr:uid="{00000000-0005-0000-0000-000016000000}"/>
    <cellStyle name="Accent6 2" xfId="214" xr:uid="{00000000-0005-0000-0000-000017000000}"/>
    <cellStyle name="Bad 2" xfId="215" xr:uid="{00000000-0005-0000-0000-000018000000}"/>
    <cellStyle name="Calculation 2" xfId="216" xr:uid="{00000000-0005-0000-0000-000019000000}"/>
    <cellStyle name="Check Cell 2" xfId="217" xr:uid="{00000000-0005-0000-0000-00001A000000}"/>
    <cellStyle name="Comma 2" xfId="2" xr:uid="{00000000-0005-0000-0000-00001B000000}"/>
    <cellStyle name="Comma 2 2" xfId="11" xr:uid="{00000000-0005-0000-0000-00001C000000}"/>
    <cellStyle name="Comma 2 3" xfId="218" xr:uid="{00000000-0005-0000-0000-00001D000000}"/>
    <cellStyle name="Comma 2 4" xfId="219" xr:uid="{00000000-0005-0000-0000-00001E000000}"/>
    <cellStyle name="Comma 2 5" xfId="220" xr:uid="{00000000-0005-0000-0000-00001F000000}"/>
    <cellStyle name="Comma 2 6" xfId="221" xr:uid="{00000000-0005-0000-0000-000020000000}"/>
    <cellStyle name="Comma 2 7" xfId="503" xr:uid="{00000000-0005-0000-0000-000021000000}"/>
    <cellStyle name="Comma 3" xfId="12" xr:uid="{00000000-0005-0000-0000-000022000000}"/>
    <cellStyle name="Comma 4" xfId="222" xr:uid="{00000000-0005-0000-0000-000023000000}"/>
    <cellStyle name="Comma 5" xfId="506" xr:uid="{00000000-0005-0000-0000-000024000000}"/>
    <cellStyle name="Comma 9" xfId="223" xr:uid="{00000000-0005-0000-0000-000025000000}"/>
    <cellStyle name="Comma0" xfId="224" xr:uid="{00000000-0005-0000-0000-000026000000}"/>
    <cellStyle name="Currency 2" xfId="225" xr:uid="{00000000-0005-0000-0000-000027000000}"/>
    <cellStyle name="Currency 3" xfId="226" xr:uid="{00000000-0005-0000-0000-000028000000}"/>
    <cellStyle name="Currency0" xfId="500" xr:uid="{00000000-0005-0000-0000-000029000000}"/>
    <cellStyle name="Explanatory Text 2" xfId="227" xr:uid="{00000000-0005-0000-0000-00002A000000}"/>
    <cellStyle name="Good 2" xfId="228" xr:uid="{00000000-0005-0000-0000-00002B000000}"/>
    <cellStyle name="Heading 1 2" xfId="229" xr:uid="{00000000-0005-0000-0000-00002C000000}"/>
    <cellStyle name="Heading 2 2" xfId="230" xr:uid="{00000000-0005-0000-0000-00002D000000}"/>
    <cellStyle name="Heading 3 2" xfId="231" xr:uid="{00000000-0005-0000-0000-00002E000000}"/>
    <cellStyle name="Heading 4 2" xfId="232" xr:uid="{00000000-0005-0000-0000-00002F000000}"/>
    <cellStyle name="Hyperlink" xfId="5" builtinId="8" customBuiltin="1"/>
    <cellStyle name="Hyperlink 2" xfId="13" xr:uid="{00000000-0005-0000-0000-000031000000}"/>
    <cellStyle name="Hyperlink 3" xfId="15" xr:uid="{00000000-0005-0000-0000-000032000000}"/>
    <cellStyle name="Hyperlink 4" xfId="20" xr:uid="{00000000-0005-0000-0000-000033000000}"/>
    <cellStyle name="Hyperlink 5" xfId="313" xr:uid="{00000000-0005-0000-0000-000034000000}"/>
    <cellStyle name="Hyperlink 6" xfId="497" xr:uid="{00000000-0005-0000-0000-000035000000}"/>
    <cellStyle name="Input 2" xfId="233" xr:uid="{00000000-0005-0000-0000-000036000000}"/>
    <cellStyle name="Linked Cell 2" xfId="234" xr:uid="{00000000-0005-0000-0000-000037000000}"/>
    <cellStyle name="Neutral 2" xfId="235" xr:uid="{00000000-0005-0000-0000-000038000000}"/>
    <cellStyle name="Normal" xfId="0" builtinId="0"/>
    <cellStyle name="Normal 10" xfId="18" xr:uid="{00000000-0005-0000-0000-00003A000000}"/>
    <cellStyle name="Normal 10 2" xfId="315" xr:uid="{00000000-0005-0000-0000-00003B000000}"/>
    <cellStyle name="Normal 11" xfId="236" xr:uid="{00000000-0005-0000-0000-00003C000000}"/>
    <cellStyle name="Normal 11 2" xfId="237" xr:uid="{00000000-0005-0000-0000-00003D000000}"/>
    <cellStyle name="Normal 11 3" xfId="238" xr:uid="{00000000-0005-0000-0000-00003E000000}"/>
    <cellStyle name="Normal 11 4" xfId="239" xr:uid="{00000000-0005-0000-0000-00003F000000}"/>
    <cellStyle name="Normal 12" xfId="240" xr:uid="{00000000-0005-0000-0000-000040000000}"/>
    <cellStyle name="Normal 12 2" xfId="241" xr:uid="{00000000-0005-0000-0000-000041000000}"/>
    <cellStyle name="Normal 12 3" xfId="242" xr:uid="{00000000-0005-0000-0000-000042000000}"/>
    <cellStyle name="Normal 12 4" xfId="243" xr:uid="{00000000-0005-0000-0000-000043000000}"/>
    <cellStyle name="Normal 13" xfId="244" xr:uid="{00000000-0005-0000-0000-000044000000}"/>
    <cellStyle name="Normal 13 2" xfId="245" xr:uid="{00000000-0005-0000-0000-000045000000}"/>
    <cellStyle name="Normal 13 3" xfId="246" xr:uid="{00000000-0005-0000-0000-000046000000}"/>
    <cellStyle name="Normal 13 4" xfId="247" xr:uid="{00000000-0005-0000-0000-000047000000}"/>
    <cellStyle name="Normal 14" xfId="248" xr:uid="{00000000-0005-0000-0000-000048000000}"/>
    <cellStyle name="Normal 14 2" xfId="249" xr:uid="{00000000-0005-0000-0000-000049000000}"/>
    <cellStyle name="Normal 15" xfId="250" xr:uid="{00000000-0005-0000-0000-00004A000000}"/>
    <cellStyle name="Normal 16" xfId="251" xr:uid="{00000000-0005-0000-0000-00004B000000}"/>
    <cellStyle name="Normal 17" xfId="252" xr:uid="{00000000-0005-0000-0000-00004C000000}"/>
    <cellStyle name="Normal 18" xfId="253" xr:uid="{00000000-0005-0000-0000-00004D000000}"/>
    <cellStyle name="Normal 19" xfId="502" xr:uid="{00000000-0005-0000-0000-00004E000000}"/>
    <cellStyle name="Normal 2" xfId="3" xr:uid="{00000000-0005-0000-0000-00004F000000}"/>
    <cellStyle name="Normal 2 10" xfId="21" xr:uid="{00000000-0005-0000-0000-000050000000}"/>
    <cellStyle name="Normal 2 10 2" xfId="316" xr:uid="{00000000-0005-0000-0000-000051000000}"/>
    <cellStyle name="Normal 2 11" xfId="22" xr:uid="{00000000-0005-0000-0000-000052000000}"/>
    <cellStyle name="Normal 2 11 2" xfId="317" xr:uid="{00000000-0005-0000-0000-000053000000}"/>
    <cellStyle name="Normal 2 12" xfId="254" xr:uid="{00000000-0005-0000-0000-000054000000}"/>
    <cellStyle name="Normal 2 13" xfId="255" xr:uid="{00000000-0005-0000-0000-000055000000}"/>
    <cellStyle name="Normal 2 14" xfId="256" xr:uid="{00000000-0005-0000-0000-000056000000}"/>
    <cellStyle name="Normal 2 15" xfId="257" xr:uid="{00000000-0005-0000-0000-000057000000}"/>
    <cellStyle name="Normal 2 16" xfId="258" xr:uid="{00000000-0005-0000-0000-000058000000}"/>
    <cellStyle name="Normal 2 17" xfId="259" xr:uid="{00000000-0005-0000-0000-000059000000}"/>
    <cellStyle name="Normal 2 18" xfId="260" xr:uid="{00000000-0005-0000-0000-00005A000000}"/>
    <cellStyle name="Normal 2 19" xfId="261" xr:uid="{00000000-0005-0000-0000-00005B000000}"/>
    <cellStyle name="Normal 2 2" xfId="7" xr:uid="{00000000-0005-0000-0000-00005C000000}"/>
    <cellStyle name="Normal 2 2 10" xfId="318" xr:uid="{00000000-0005-0000-0000-00005D000000}"/>
    <cellStyle name="Normal 2 2 2" xfId="23" xr:uid="{00000000-0005-0000-0000-00005E000000}"/>
    <cellStyle name="Normal 2 2 2 2" xfId="24" xr:uid="{00000000-0005-0000-0000-00005F000000}"/>
    <cellStyle name="Normal 2 2 2 2 2" xfId="319" xr:uid="{00000000-0005-0000-0000-000060000000}"/>
    <cellStyle name="Normal 2 2 2 3" xfId="25" xr:uid="{00000000-0005-0000-0000-000061000000}"/>
    <cellStyle name="Normal 2 2 2 3 2" xfId="320" xr:uid="{00000000-0005-0000-0000-000062000000}"/>
    <cellStyle name="Normal 2 2 2 4" xfId="321" xr:uid="{00000000-0005-0000-0000-000063000000}"/>
    <cellStyle name="Normal 2 2 3" xfId="26" xr:uid="{00000000-0005-0000-0000-000064000000}"/>
    <cellStyle name="Normal 2 2 3 2" xfId="27" xr:uid="{00000000-0005-0000-0000-000065000000}"/>
    <cellStyle name="Normal 2 2 3 2 2" xfId="322" xr:uid="{00000000-0005-0000-0000-000066000000}"/>
    <cellStyle name="Normal 2 2 3 3" xfId="323" xr:uid="{00000000-0005-0000-0000-000067000000}"/>
    <cellStyle name="Normal 2 2 4" xfId="28" xr:uid="{00000000-0005-0000-0000-000068000000}"/>
    <cellStyle name="Normal 2 2 4 2" xfId="29" xr:uid="{00000000-0005-0000-0000-000069000000}"/>
    <cellStyle name="Normal 2 2 4 2 2" xfId="324" xr:uid="{00000000-0005-0000-0000-00006A000000}"/>
    <cellStyle name="Normal 2 2 4 3" xfId="325" xr:uid="{00000000-0005-0000-0000-00006B000000}"/>
    <cellStyle name="Normal 2 2 5" xfId="30" xr:uid="{00000000-0005-0000-0000-00006C000000}"/>
    <cellStyle name="Normal 2 2 5 2" xfId="31" xr:uid="{00000000-0005-0000-0000-00006D000000}"/>
    <cellStyle name="Normal 2 2 5 2 2" xfId="326" xr:uid="{00000000-0005-0000-0000-00006E000000}"/>
    <cellStyle name="Normal 2 2 5 3" xfId="327" xr:uid="{00000000-0005-0000-0000-00006F000000}"/>
    <cellStyle name="Normal 2 2 6" xfId="32" xr:uid="{00000000-0005-0000-0000-000070000000}"/>
    <cellStyle name="Normal 2 2 6 2" xfId="328" xr:uid="{00000000-0005-0000-0000-000071000000}"/>
    <cellStyle name="Normal 2 2 7" xfId="33" xr:uid="{00000000-0005-0000-0000-000072000000}"/>
    <cellStyle name="Normal 2 2 7 2" xfId="329" xr:uid="{00000000-0005-0000-0000-000073000000}"/>
    <cellStyle name="Normal 2 2 8" xfId="34" xr:uid="{00000000-0005-0000-0000-000074000000}"/>
    <cellStyle name="Normal 2 2 8 2" xfId="330" xr:uid="{00000000-0005-0000-0000-000075000000}"/>
    <cellStyle name="Normal 2 2 9" xfId="331" xr:uid="{00000000-0005-0000-0000-000076000000}"/>
    <cellStyle name="Normal 2 20" xfId="262" xr:uid="{00000000-0005-0000-0000-000077000000}"/>
    <cellStyle name="Normal 2 21" xfId="263" xr:uid="{00000000-0005-0000-0000-000078000000}"/>
    <cellStyle name="Normal 2 22" xfId="264" xr:uid="{00000000-0005-0000-0000-000079000000}"/>
    <cellStyle name="Normal 2 23" xfId="265" xr:uid="{00000000-0005-0000-0000-00007A000000}"/>
    <cellStyle name="Normal 2 24" xfId="314" xr:uid="{00000000-0005-0000-0000-00007B000000}"/>
    <cellStyle name="Normal 2 25" xfId="501" xr:uid="{00000000-0005-0000-0000-00007C000000}"/>
    <cellStyle name="Normal 2 3" xfId="9" xr:uid="{00000000-0005-0000-0000-00007D000000}"/>
    <cellStyle name="Normal 2 3 2" xfId="35" xr:uid="{00000000-0005-0000-0000-00007E000000}"/>
    <cellStyle name="Normal 2 3 2 2" xfId="36" xr:uid="{00000000-0005-0000-0000-00007F000000}"/>
    <cellStyle name="Normal 2 3 2 2 2" xfId="332" xr:uid="{00000000-0005-0000-0000-000080000000}"/>
    <cellStyle name="Normal 2 3 2 3" xfId="37" xr:uid="{00000000-0005-0000-0000-000081000000}"/>
    <cellStyle name="Normal 2 3 2 3 2" xfId="333" xr:uid="{00000000-0005-0000-0000-000082000000}"/>
    <cellStyle name="Normal 2 3 2 4" xfId="334" xr:uid="{00000000-0005-0000-0000-000083000000}"/>
    <cellStyle name="Normal 2 3 3" xfId="38" xr:uid="{00000000-0005-0000-0000-000084000000}"/>
    <cellStyle name="Normal 2 3 4" xfId="39" xr:uid="{00000000-0005-0000-0000-000085000000}"/>
    <cellStyle name="Normal 2 3 4 2" xfId="335" xr:uid="{00000000-0005-0000-0000-000086000000}"/>
    <cellStyle name="Normal 2 3 5" xfId="40" xr:uid="{00000000-0005-0000-0000-000087000000}"/>
    <cellStyle name="Normal 2 3 5 2" xfId="336" xr:uid="{00000000-0005-0000-0000-000088000000}"/>
    <cellStyle name="Normal 2 3 6" xfId="337" xr:uid="{00000000-0005-0000-0000-000089000000}"/>
    <cellStyle name="Normal 2 4" xfId="41" xr:uid="{00000000-0005-0000-0000-00008A000000}"/>
    <cellStyle name="Normal 2 4 2" xfId="42" xr:uid="{00000000-0005-0000-0000-00008B000000}"/>
    <cellStyle name="Normal 2 4 2 2" xfId="338" xr:uid="{00000000-0005-0000-0000-00008C000000}"/>
    <cellStyle name="Normal 2 5" xfId="43" xr:uid="{00000000-0005-0000-0000-00008D000000}"/>
    <cellStyle name="Normal 2 5 2" xfId="44" xr:uid="{00000000-0005-0000-0000-00008E000000}"/>
    <cellStyle name="Normal 2 5 2 2" xfId="339" xr:uid="{00000000-0005-0000-0000-00008F000000}"/>
    <cellStyle name="Normal 2 5 3" xfId="340" xr:uid="{00000000-0005-0000-0000-000090000000}"/>
    <cellStyle name="Normal 2 6" xfId="45" xr:uid="{00000000-0005-0000-0000-000091000000}"/>
    <cellStyle name="Normal 2 6 2" xfId="46" xr:uid="{00000000-0005-0000-0000-000092000000}"/>
    <cellStyle name="Normal 2 6 2 2" xfId="341" xr:uid="{00000000-0005-0000-0000-000093000000}"/>
    <cellStyle name="Normal 2 6 3" xfId="342" xr:uid="{00000000-0005-0000-0000-000094000000}"/>
    <cellStyle name="Normal 2 7" xfId="47" xr:uid="{00000000-0005-0000-0000-000095000000}"/>
    <cellStyle name="Normal 2 7 2" xfId="48" xr:uid="{00000000-0005-0000-0000-000096000000}"/>
    <cellStyle name="Normal 2 7 2 2" xfId="343" xr:uid="{00000000-0005-0000-0000-000097000000}"/>
    <cellStyle name="Normal 2 7 3" xfId="344" xr:uid="{00000000-0005-0000-0000-000098000000}"/>
    <cellStyle name="Normal 2 8" xfId="49" xr:uid="{00000000-0005-0000-0000-000099000000}"/>
    <cellStyle name="Normal 2 8 2" xfId="50" xr:uid="{00000000-0005-0000-0000-00009A000000}"/>
    <cellStyle name="Normal 2 8 2 2" xfId="345" xr:uid="{00000000-0005-0000-0000-00009B000000}"/>
    <cellStyle name="Normal 2 8 3" xfId="346" xr:uid="{00000000-0005-0000-0000-00009C000000}"/>
    <cellStyle name="Normal 2 9" xfId="51" xr:uid="{00000000-0005-0000-0000-00009D000000}"/>
    <cellStyle name="Normal 2 9 2" xfId="347" xr:uid="{00000000-0005-0000-0000-00009E000000}"/>
    <cellStyle name="Normal 3" xfId="1" xr:uid="{00000000-0005-0000-0000-00009F000000}"/>
    <cellStyle name="Normal 3 10" xfId="266" xr:uid="{00000000-0005-0000-0000-0000A0000000}"/>
    <cellStyle name="Normal 3 11" xfId="267" xr:uid="{00000000-0005-0000-0000-0000A1000000}"/>
    <cellStyle name="Normal 3 12" xfId="268" xr:uid="{00000000-0005-0000-0000-0000A2000000}"/>
    <cellStyle name="Normal 3 13" xfId="269" xr:uid="{00000000-0005-0000-0000-0000A3000000}"/>
    <cellStyle name="Normal 3 2" xfId="10" xr:uid="{00000000-0005-0000-0000-0000A4000000}"/>
    <cellStyle name="Normal 3 2 2" xfId="19" xr:uid="{00000000-0005-0000-0000-0000A5000000}"/>
    <cellStyle name="Normal 3 2 2 2" xfId="52" xr:uid="{00000000-0005-0000-0000-0000A6000000}"/>
    <cellStyle name="Normal 3 2 2 3" xfId="348" xr:uid="{00000000-0005-0000-0000-0000A7000000}"/>
    <cellStyle name="Normal 3 2 3" xfId="53" xr:uid="{00000000-0005-0000-0000-0000A8000000}"/>
    <cellStyle name="Normal 3 2 3 2" xfId="349" xr:uid="{00000000-0005-0000-0000-0000A9000000}"/>
    <cellStyle name="Normal 3 2 4" xfId="54" xr:uid="{00000000-0005-0000-0000-0000AA000000}"/>
    <cellStyle name="Normal 3 2 5" xfId="350" xr:uid="{00000000-0005-0000-0000-0000AB000000}"/>
    <cellStyle name="Normal 3 2 6" xfId="351" xr:uid="{00000000-0005-0000-0000-0000AC000000}"/>
    <cellStyle name="Normal 3 3" xfId="55" xr:uid="{00000000-0005-0000-0000-0000AD000000}"/>
    <cellStyle name="Normal 3 3 2" xfId="56" xr:uid="{00000000-0005-0000-0000-0000AE000000}"/>
    <cellStyle name="Normal 3 3 2 2" xfId="352" xr:uid="{00000000-0005-0000-0000-0000AF000000}"/>
    <cellStyle name="Normal 3 3 3" xfId="57" xr:uid="{00000000-0005-0000-0000-0000B0000000}"/>
    <cellStyle name="Normal 3 3 3 2" xfId="353" xr:uid="{00000000-0005-0000-0000-0000B1000000}"/>
    <cellStyle name="Normal 3 3 4" xfId="354" xr:uid="{00000000-0005-0000-0000-0000B2000000}"/>
    <cellStyle name="Normal 3 4" xfId="58" xr:uid="{00000000-0005-0000-0000-0000B3000000}"/>
    <cellStyle name="Normal 3 4 2" xfId="59" xr:uid="{00000000-0005-0000-0000-0000B4000000}"/>
    <cellStyle name="Normal 3 4 2 2" xfId="355" xr:uid="{00000000-0005-0000-0000-0000B5000000}"/>
    <cellStyle name="Normal 3 4 3" xfId="356" xr:uid="{00000000-0005-0000-0000-0000B6000000}"/>
    <cellStyle name="Normal 3 5" xfId="60" xr:uid="{00000000-0005-0000-0000-0000B7000000}"/>
    <cellStyle name="Normal 3 5 2" xfId="61" xr:uid="{00000000-0005-0000-0000-0000B8000000}"/>
    <cellStyle name="Normal 3 5 2 2" xfId="357" xr:uid="{00000000-0005-0000-0000-0000B9000000}"/>
    <cellStyle name="Normal 3 5 3" xfId="358" xr:uid="{00000000-0005-0000-0000-0000BA000000}"/>
    <cellStyle name="Normal 3 6" xfId="62" xr:uid="{00000000-0005-0000-0000-0000BB000000}"/>
    <cellStyle name="Normal 3 6 2" xfId="63" xr:uid="{00000000-0005-0000-0000-0000BC000000}"/>
    <cellStyle name="Normal 3 6 2 2" xfId="359" xr:uid="{00000000-0005-0000-0000-0000BD000000}"/>
    <cellStyle name="Normal 3 6 3" xfId="360" xr:uid="{00000000-0005-0000-0000-0000BE000000}"/>
    <cellStyle name="Normal 3 7" xfId="64" xr:uid="{00000000-0005-0000-0000-0000BF000000}"/>
    <cellStyle name="Normal 3 7 2" xfId="361" xr:uid="{00000000-0005-0000-0000-0000C0000000}"/>
    <cellStyle name="Normal 3 8" xfId="65" xr:uid="{00000000-0005-0000-0000-0000C1000000}"/>
    <cellStyle name="Normal 3 8 2" xfId="362" xr:uid="{00000000-0005-0000-0000-0000C2000000}"/>
    <cellStyle name="Normal 3 9" xfId="66" xr:uid="{00000000-0005-0000-0000-0000C3000000}"/>
    <cellStyle name="Normal 3 9 2" xfId="363" xr:uid="{00000000-0005-0000-0000-0000C4000000}"/>
    <cellStyle name="Normal 4" xfId="4" xr:uid="{00000000-0005-0000-0000-0000C5000000}"/>
    <cellStyle name="Normal 4 10" xfId="67" xr:uid="{00000000-0005-0000-0000-0000C6000000}"/>
    <cellStyle name="Normal 4 10 2" xfId="364" xr:uid="{00000000-0005-0000-0000-0000C7000000}"/>
    <cellStyle name="Normal 4 10 2 2" xfId="365" xr:uid="{00000000-0005-0000-0000-0000C8000000}"/>
    <cellStyle name="Normal 4 10 3" xfId="366" xr:uid="{00000000-0005-0000-0000-0000C9000000}"/>
    <cellStyle name="Normal 4 11" xfId="270" xr:uid="{00000000-0005-0000-0000-0000CA000000}"/>
    <cellStyle name="Normal 4 11 2" xfId="498" xr:uid="{00000000-0005-0000-0000-0000CB000000}"/>
    <cellStyle name="Normal 4 12" xfId="271" xr:uid="{00000000-0005-0000-0000-0000CC000000}"/>
    <cellStyle name="Normal 4 13" xfId="272" xr:uid="{00000000-0005-0000-0000-0000CD000000}"/>
    <cellStyle name="Normal 4 2" xfId="68" xr:uid="{00000000-0005-0000-0000-0000CE000000}"/>
    <cellStyle name="Normal 4 2 2" xfId="69" xr:uid="{00000000-0005-0000-0000-0000CF000000}"/>
    <cellStyle name="Normal 4 2 2 2" xfId="70" xr:uid="{00000000-0005-0000-0000-0000D0000000}"/>
    <cellStyle name="Normal 4 2 2 2 2" xfId="367" xr:uid="{00000000-0005-0000-0000-0000D1000000}"/>
    <cellStyle name="Normal 4 2 2 3" xfId="368" xr:uid="{00000000-0005-0000-0000-0000D2000000}"/>
    <cellStyle name="Normal 4 2 3" xfId="71" xr:uid="{00000000-0005-0000-0000-0000D3000000}"/>
    <cellStyle name="Normal 4 2 3 2" xfId="369" xr:uid="{00000000-0005-0000-0000-0000D4000000}"/>
    <cellStyle name="Normal 4 2 4" xfId="72" xr:uid="{00000000-0005-0000-0000-0000D5000000}"/>
    <cellStyle name="Normal 4 2 4 2" xfId="370" xr:uid="{00000000-0005-0000-0000-0000D6000000}"/>
    <cellStyle name="Normal 4 2 5" xfId="73" xr:uid="{00000000-0005-0000-0000-0000D7000000}"/>
    <cellStyle name="Normal 4 2 5 2" xfId="371" xr:uid="{00000000-0005-0000-0000-0000D8000000}"/>
    <cellStyle name="Normal 4 2 6" xfId="372" xr:uid="{00000000-0005-0000-0000-0000D9000000}"/>
    <cellStyle name="Normal 4 2 7" xfId="373" xr:uid="{00000000-0005-0000-0000-0000DA000000}"/>
    <cellStyle name="Normal 4 3" xfId="74" xr:uid="{00000000-0005-0000-0000-0000DB000000}"/>
    <cellStyle name="Normal 4 3 2" xfId="75" xr:uid="{00000000-0005-0000-0000-0000DC000000}"/>
    <cellStyle name="Normal 4 3 2 2" xfId="374" xr:uid="{00000000-0005-0000-0000-0000DD000000}"/>
    <cellStyle name="Normal 4 3 3" xfId="76" xr:uid="{00000000-0005-0000-0000-0000DE000000}"/>
    <cellStyle name="Normal 4 3 3 2" xfId="375" xr:uid="{00000000-0005-0000-0000-0000DF000000}"/>
    <cellStyle name="Normal 4 3 4" xfId="77" xr:uid="{00000000-0005-0000-0000-0000E0000000}"/>
    <cellStyle name="Normal 4 3 4 2" xfId="376" xr:uid="{00000000-0005-0000-0000-0000E1000000}"/>
    <cellStyle name="Normal 4 3 5" xfId="377" xr:uid="{00000000-0005-0000-0000-0000E2000000}"/>
    <cellStyle name="Normal 4 4" xfId="78" xr:uid="{00000000-0005-0000-0000-0000E3000000}"/>
    <cellStyle name="Normal 4 4 2" xfId="79" xr:uid="{00000000-0005-0000-0000-0000E4000000}"/>
    <cellStyle name="Normal 4 4 2 2" xfId="378" xr:uid="{00000000-0005-0000-0000-0000E5000000}"/>
    <cellStyle name="Normal 4 4 3" xfId="379" xr:uid="{00000000-0005-0000-0000-0000E6000000}"/>
    <cellStyle name="Normal 4 5" xfId="80" xr:uid="{00000000-0005-0000-0000-0000E7000000}"/>
    <cellStyle name="Normal 4 5 2" xfId="81" xr:uid="{00000000-0005-0000-0000-0000E8000000}"/>
    <cellStyle name="Normal 4 5 2 2" xfId="380" xr:uid="{00000000-0005-0000-0000-0000E9000000}"/>
    <cellStyle name="Normal 4 5 3" xfId="381" xr:uid="{00000000-0005-0000-0000-0000EA000000}"/>
    <cellStyle name="Normal 4 6" xfId="82" xr:uid="{00000000-0005-0000-0000-0000EB000000}"/>
    <cellStyle name="Normal 4 6 2" xfId="83" xr:uid="{00000000-0005-0000-0000-0000EC000000}"/>
    <cellStyle name="Normal 4 6 2 2" xfId="382" xr:uid="{00000000-0005-0000-0000-0000ED000000}"/>
    <cellStyle name="Normal 4 6 3" xfId="383" xr:uid="{00000000-0005-0000-0000-0000EE000000}"/>
    <cellStyle name="Normal 4 7" xfId="84" xr:uid="{00000000-0005-0000-0000-0000EF000000}"/>
    <cellStyle name="Normal 4 7 2" xfId="384" xr:uid="{00000000-0005-0000-0000-0000F0000000}"/>
    <cellStyle name="Normal 4 8" xfId="85" xr:uid="{00000000-0005-0000-0000-0000F1000000}"/>
    <cellStyle name="Normal 4 8 2" xfId="385" xr:uid="{00000000-0005-0000-0000-0000F2000000}"/>
    <cellStyle name="Normal 4 9" xfId="86" xr:uid="{00000000-0005-0000-0000-0000F3000000}"/>
    <cellStyle name="Normal 4 9 2" xfId="386" xr:uid="{00000000-0005-0000-0000-0000F4000000}"/>
    <cellStyle name="Normal 5" xfId="6" xr:uid="{00000000-0005-0000-0000-0000F5000000}"/>
    <cellStyle name="Normal 5 10" xfId="190" xr:uid="{00000000-0005-0000-0000-0000F6000000}"/>
    <cellStyle name="Normal 5 10 2" xfId="499" xr:uid="{00000000-0005-0000-0000-0000F7000000}"/>
    <cellStyle name="Normal 5 11" xfId="273" xr:uid="{00000000-0005-0000-0000-0000F8000000}"/>
    <cellStyle name="Normal 5 12" xfId="274" xr:uid="{00000000-0005-0000-0000-0000F9000000}"/>
    <cellStyle name="Normal 5 13" xfId="275" xr:uid="{00000000-0005-0000-0000-0000FA000000}"/>
    <cellStyle name="Normal 5 2" xfId="87" xr:uid="{00000000-0005-0000-0000-0000FB000000}"/>
    <cellStyle name="Normal 5 2 2" xfId="88" xr:uid="{00000000-0005-0000-0000-0000FC000000}"/>
    <cellStyle name="Normal 5 2 2 2" xfId="89" xr:uid="{00000000-0005-0000-0000-0000FD000000}"/>
    <cellStyle name="Normal 5 2 2 2 2" xfId="387" xr:uid="{00000000-0005-0000-0000-0000FE000000}"/>
    <cellStyle name="Normal 5 2 2 3" xfId="388" xr:uid="{00000000-0005-0000-0000-0000FF000000}"/>
    <cellStyle name="Normal 5 2 3" xfId="90" xr:uid="{00000000-0005-0000-0000-000000010000}"/>
    <cellStyle name="Normal 5 2 3 2" xfId="389" xr:uid="{00000000-0005-0000-0000-000001010000}"/>
    <cellStyle name="Normal 5 2 4" xfId="91" xr:uid="{00000000-0005-0000-0000-000002010000}"/>
    <cellStyle name="Normal 5 2 4 2" xfId="390" xr:uid="{00000000-0005-0000-0000-000003010000}"/>
    <cellStyle name="Normal 5 2 5" xfId="391" xr:uid="{00000000-0005-0000-0000-000004010000}"/>
    <cellStyle name="Normal 5 2 6" xfId="392" xr:uid="{00000000-0005-0000-0000-000005010000}"/>
    <cellStyle name="Normal 5 3" xfId="92" xr:uid="{00000000-0005-0000-0000-000006010000}"/>
    <cellStyle name="Normal 5 3 2" xfId="93" xr:uid="{00000000-0005-0000-0000-000007010000}"/>
    <cellStyle name="Normal 5 3 2 2" xfId="393" xr:uid="{00000000-0005-0000-0000-000008010000}"/>
    <cellStyle name="Normal 5 3 3" xfId="94" xr:uid="{00000000-0005-0000-0000-000009010000}"/>
    <cellStyle name="Normal 5 3 3 2" xfId="394" xr:uid="{00000000-0005-0000-0000-00000A010000}"/>
    <cellStyle name="Normal 5 3 4" xfId="395" xr:uid="{00000000-0005-0000-0000-00000B010000}"/>
    <cellStyle name="Normal 5 4" xfId="95" xr:uid="{00000000-0005-0000-0000-00000C010000}"/>
    <cellStyle name="Normal 5 4 2" xfId="96" xr:uid="{00000000-0005-0000-0000-00000D010000}"/>
    <cellStyle name="Normal 5 4 2 2" xfId="396" xr:uid="{00000000-0005-0000-0000-00000E010000}"/>
    <cellStyle name="Normal 5 4 3" xfId="397" xr:uid="{00000000-0005-0000-0000-00000F010000}"/>
    <cellStyle name="Normal 5 5" xfId="97" xr:uid="{00000000-0005-0000-0000-000010010000}"/>
    <cellStyle name="Normal 5 5 2" xfId="98" xr:uid="{00000000-0005-0000-0000-000011010000}"/>
    <cellStyle name="Normal 5 5 2 2" xfId="398" xr:uid="{00000000-0005-0000-0000-000012010000}"/>
    <cellStyle name="Normal 5 5 3" xfId="399" xr:uid="{00000000-0005-0000-0000-000013010000}"/>
    <cellStyle name="Normal 5 6" xfId="99" xr:uid="{00000000-0005-0000-0000-000014010000}"/>
    <cellStyle name="Normal 5 6 2" xfId="100" xr:uid="{00000000-0005-0000-0000-000015010000}"/>
    <cellStyle name="Normal 5 6 2 2" xfId="400" xr:uid="{00000000-0005-0000-0000-000016010000}"/>
    <cellStyle name="Normal 5 6 3" xfId="401" xr:uid="{00000000-0005-0000-0000-000017010000}"/>
    <cellStyle name="Normal 5 7" xfId="101" xr:uid="{00000000-0005-0000-0000-000018010000}"/>
    <cellStyle name="Normal 5 7 2" xfId="402" xr:uid="{00000000-0005-0000-0000-000019010000}"/>
    <cellStyle name="Normal 5 8" xfId="102" xr:uid="{00000000-0005-0000-0000-00001A010000}"/>
    <cellStyle name="Normal 5 8 2" xfId="403" xr:uid="{00000000-0005-0000-0000-00001B010000}"/>
    <cellStyle name="Normal 5 9" xfId="103" xr:uid="{00000000-0005-0000-0000-00001C010000}"/>
    <cellStyle name="Normal 5 9 2" xfId="404" xr:uid="{00000000-0005-0000-0000-00001D010000}"/>
    <cellStyle name="Normal 6" xfId="17" xr:uid="{00000000-0005-0000-0000-00001E010000}"/>
    <cellStyle name="Normal 6 2" xfId="276" xr:uid="{00000000-0005-0000-0000-00001F010000}"/>
    <cellStyle name="Normal 7" xfId="104" xr:uid="{00000000-0005-0000-0000-000020010000}"/>
    <cellStyle name="Normal 7 10" xfId="405" xr:uid="{00000000-0005-0000-0000-000021010000}"/>
    <cellStyle name="Normal 7 2" xfId="105" xr:uid="{00000000-0005-0000-0000-000022010000}"/>
    <cellStyle name="Normal 7 2 2" xfId="106" xr:uid="{00000000-0005-0000-0000-000023010000}"/>
    <cellStyle name="Normal 7 2 2 2" xfId="406" xr:uid="{00000000-0005-0000-0000-000024010000}"/>
    <cellStyle name="Normal 7 2 3" xfId="107" xr:uid="{00000000-0005-0000-0000-000025010000}"/>
    <cellStyle name="Normal 7 2 3 2" xfId="407" xr:uid="{00000000-0005-0000-0000-000026010000}"/>
    <cellStyle name="Normal 7 2 4" xfId="408" xr:uid="{00000000-0005-0000-0000-000027010000}"/>
    <cellStyle name="Normal 7 3" xfId="108" xr:uid="{00000000-0005-0000-0000-000028010000}"/>
    <cellStyle name="Normal 7 3 2" xfId="109" xr:uid="{00000000-0005-0000-0000-000029010000}"/>
    <cellStyle name="Normal 7 3 2 2" xfId="409" xr:uid="{00000000-0005-0000-0000-00002A010000}"/>
    <cellStyle name="Normal 7 3 3" xfId="410" xr:uid="{00000000-0005-0000-0000-00002B010000}"/>
    <cellStyle name="Normal 7 4" xfId="110" xr:uid="{00000000-0005-0000-0000-00002C010000}"/>
    <cellStyle name="Normal 7 4 2" xfId="111" xr:uid="{00000000-0005-0000-0000-00002D010000}"/>
    <cellStyle name="Normal 7 4 2 2" xfId="411" xr:uid="{00000000-0005-0000-0000-00002E010000}"/>
    <cellStyle name="Normal 7 4 3" xfId="412" xr:uid="{00000000-0005-0000-0000-00002F010000}"/>
    <cellStyle name="Normal 7 5" xfId="112" xr:uid="{00000000-0005-0000-0000-000030010000}"/>
    <cellStyle name="Normal 7 5 2" xfId="113" xr:uid="{00000000-0005-0000-0000-000031010000}"/>
    <cellStyle name="Normal 7 5 2 2" xfId="413" xr:uid="{00000000-0005-0000-0000-000032010000}"/>
    <cellStyle name="Normal 7 5 3" xfId="414" xr:uid="{00000000-0005-0000-0000-000033010000}"/>
    <cellStyle name="Normal 7 6" xfId="114" xr:uid="{00000000-0005-0000-0000-000034010000}"/>
    <cellStyle name="Normal 7 6 2" xfId="415" xr:uid="{00000000-0005-0000-0000-000035010000}"/>
    <cellStyle name="Normal 7 7" xfId="115" xr:uid="{00000000-0005-0000-0000-000036010000}"/>
    <cellStyle name="Normal 7 7 2" xfId="416" xr:uid="{00000000-0005-0000-0000-000037010000}"/>
    <cellStyle name="Normal 7 8" xfId="116" xr:uid="{00000000-0005-0000-0000-000038010000}"/>
    <cellStyle name="Normal 7 8 2" xfId="417" xr:uid="{00000000-0005-0000-0000-000039010000}"/>
    <cellStyle name="Normal 7 9" xfId="418" xr:uid="{00000000-0005-0000-0000-00003A010000}"/>
    <cellStyle name="Normal 8" xfId="14" xr:uid="{00000000-0005-0000-0000-00003B010000}"/>
    <cellStyle name="Normal 8 2" xfId="117" xr:uid="{00000000-0005-0000-0000-00003C010000}"/>
    <cellStyle name="Normal 8 2 2" xfId="118" xr:uid="{00000000-0005-0000-0000-00003D010000}"/>
    <cellStyle name="Normal 8 2 2 2" xfId="419" xr:uid="{00000000-0005-0000-0000-00003E010000}"/>
    <cellStyle name="Normal 8 2 3" xfId="420" xr:uid="{00000000-0005-0000-0000-00003F010000}"/>
    <cellStyle name="Normal 8 3" xfId="119" xr:uid="{00000000-0005-0000-0000-000040010000}"/>
    <cellStyle name="Normal 8 3 2" xfId="120" xr:uid="{00000000-0005-0000-0000-000041010000}"/>
    <cellStyle name="Normal 8 3 2 2" xfId="421" xr:uid="{00000000-0005-0000-0000-000042010000}"/>
    <cellStyle name="Normal 8 3 3" xfId="422" xr:uid="{00000000-0005-0000-0000-000043010000}"/>
    <cellStyle name="Normal 8 4" xfId="121" xr:uid="{00000000-0005-0000-0000-000044010000}"/>
    <cellStyle name="Normal 8 4 2" xfId="122" xr:uid="{00000000-0005-0000-0000-000045010000}"/>
    <cellStyle name="Normal 8 4 2 2" xfId="423" xr:uid="{00000000-0005-0000-0000-000046010000}"/>
    <cellStyle name="Normal 8 4 3" xfId="424" xr:uid="{00000000-0005-0000-0000-000047010000}"/>
    <cellStyle name="Normal 8 5" xfId="123" xr:uid="{00000000-0005-0000-0000-000048010000}"/>
    <cellStyle name="Normal 8 5 2" xfId="425" xr:uid="{00000000-0005-0000-0000-000049010000}"/>
    <cellStyle name="Normal 8 6" xfId="426" xr:uid="{00000000-0005-0000-0000-00004A010000}"/>
    <cellStyle name="Normal 9" xfId="124" xr:uid="{00000000-0005-0000-0000-00004B010000}"/>
    <cellStyle name="Note 2" xfId="277" xr:uid="{00000000-0005-0000-0000-00004C010000}"/>
    <cellStyle name="Note 3" xfId="278" xr:uid="{00000000-0005-0000-0000-00004D010000}"/>
    <cellStyle name="Note 4" xfId="279" xr:uid="{00000000-0005-0000-0000-00004E010000}"/>
    <cellStyle name="Note 5" xfId="280" xr:uid="{00000000-0005-0000-0000-00004F010000}"/>
    <cellStyle name="Output 2" xfId="281" xr:uid="{00000000-0005-0000-0000-000050010000}"/>
    <cellStyle name="Percent" xfId="507" builtinId="5"/>
    <cellStyle name="Percent 2" xfId="8" xr:uid="{00000000-0005-0000-0000-000051010000}"/>
    <cellStyle name="Percent 2 10" xfId="427" xr:uid="{00000000-0005-0000-0000-000052010000}"/>
    <cellStyle name="Percent 2 11" xfId="428" xr:uid="{00000000-0005-0000-0000-000053010000}"/>
    <cellStyle name="Percent 2 12" xfId="504" xr:uid="{00000000-0005-0000-0000-000054010000}"/>
    <cellStyle name="Percent 2 2" xfId="125" xr:uid="{00000000-0005-0000-0000-000055010000}"/>
    <cellStyle name="Percent 2 2 10" xfId="282" xr:uid="{00000000-0005-0000-0000-000056010000}"/>
    <cellStyle name="Percent 2 2 11" xfId="283" xr:uid="{00000000-0005-0000-0000-000057010000}"/>
    <cellStyle name="Percent 2 2 12" xfId="284" xr:uid="{00000000-0005-0000-0000-000058010000}"/>
    <cellStyle name="Percent 2 2 2" xfId="126" xr:uid="{00000000-0005-0000-0000-000059010000}"/>
    <cellStyle name="Percent 2 2 2 2" xfId="127" xr:uid="{00000000-0005-0000-0000-00005A010000}"/>
    <cellStyle name="Percent 2 2 2 2 2" xfId="429" xr:uid="{00000000-0005-0000-0000-00005B010000}"/>
    <cellStyle name="Percent 2 2 2 3" xfId="430" xr:uid="{00000000-0005-0000-0000-00005C010000}"/>
    <cellStyle name="Percent 2 2 3" xfId="128" xr:uid="{00000000-0005-0000-0000-00005D010000}"/>
    <cellStyle name="Percent 2 2 3 2" xfId="431" xr:uid="{00000000-0005-0000-0000-00005E010000}"/>
    <cellStyle name="Percent 2 2 4" xfId="129" xr:uid="{00000000-0005-0000-0000-00005F010000}"/>
    <cellStyle name="Percent 2 2 4 2" xfId="432" xr:uid="{00000000-0005-0000-0000-000060010000}"/>
    <cellStyle name="Percent 2 2 5" xfId="285" xr:uid="{00000000-0005-0000-0000-000061010000}"/>
    <cellStyle name="Percent 2 2 6" xfId="286" xr:uid="{00000000-0005-0000-0000-000062010000}"/>
    <cellStyle name="Percent 2 2 7" xfId="287" xr:uid="{00000000-0005-0000-0000-000063010000}"/>
    <cellStyle name="Percent 2 2 8" xfId="288" xr:uid="{00000000-0005-0000-0000-000064010000}"/>
    <cellStyle name="Percent 2 2 9" xfId="289" xr:uid="{00000000-0005-0000-0000-000065010000}"/>
    <cellStyle name="Percent 2 3" xfId="130" xr:uid="{00000000-0005-0000-0000-000066010000}"/>
    <cellStyle name="Percent 2 3 10" xfId="290" xr:uid="{00000000-0005-0000-0000-000067010000}"/>
    <cellStyle name="Percent 2 3 11" xfId="291" xr:uid="{00000000-0005-0000-0000-000068010000}"/>
    <cellStyle name="Percent 2 3 12" xfId="292" xr:uid="{00000000-0005-0000-0000-000069010000}"/>
    <cellStyle name="Percent 2 3 2" xfId="131" xr:uid="{00000000-0005-0000-0000-00006A010000}"/>
    <cellStyle name="Percent 2 3 2 2" xfId="433" xr:uid="{00000000-0005-0000-0000-00006B010000}"/>
    <cellStyle name="Percent 2 3 3" xfId="132" xr:uid="{00000000-0005-0000-0000-00006C010000}"/>
    <cellStyle name="Percent 2 3 3 2" xfId="434" xr:uid="{00000000-0005-0000-0000-00006D010000}"/>
    <cellStyle name="Percent 2 3 4" xfId="293" xr:uid="{00000000-0005-0000-0000-00006E010000}"/>
    <cellStyle name="Percent 2 3 5" xfId="294" xr:uid="{00000000-0005-0000-0000-00006F010000}"/>
    <cellStyle name="Percent 2 3 6" xfId="295" xr:uid="{00000000-0005-0000-0000-000070010000}"/>
    <cellStyle name="Percent 2 3 7" xfId="296" xr:uid="{00000000-0005-0000-0000-000071010000}"/>
    <cellStyle name="Percent 2 3 8" xfId="297" xr:uid="{00000000-0005-0000-0000-000072010000}"/>
    <cellStyle name="Percent 2 3 9" xfId="298" xr:uid="{00000000-0005-0000-0000-000073010000}"/>
    <cellStyle name="Percent 2 4" xfId="133" xr:uid="{00000000-0005-0000-0000-000074010000}"/>
    <cellStyle name="Percent 2 4 10" xfId="299" xr:uid="{00000000-0005-0000-0000-000075010000}"/>
    <cellStyle name="Percent 2 4 11" xfId="300" xr:uid="{00000000-0005-0000-0000-000076010000}"/>
    <cellStyle name="Percent 2 4 12" xfId="301" xr:uid="{00000000-0005-0000-0000-000077010000}"/>
    <cellStyle name="Percent 2 4 2" xfId="134" xr:uid="{00000000-0005-0000-0000-000078010000}"/>
    <cellStyle name="Percent 2 4 2 2" xfId="435" xr:uid="{00000000-0005-0000-0000-000079010000}"/>
    <cellStyle name="Percent 2 4 3" xfId="302" xr:uid="{00000000-0005-0000-0000-00007A010000}"/>
    <cellStyle name="Percent 2 4 4" xfId="303" xr:uid="{00000000-0005-0000-0000-00007B010000}"/>
    <cellStyle name="Percent 2 4 5" xfId="304" xr:uid="{00000000-0005-0000-0000-00007C010000}"/>
    <cellStyle name="Percent 2 4 6" xfId="305" xr:uid="{00000000-0005-0000-0000-00007D010000}"/>
    <cellStyle name="Percent 2 4 7" xfId="306" xr:uid="{00000000-0005-0000-0000-00007E010000}"/>
    <cellStyle name="Percent 2 4 8" xfId="307" xr:uid="{00000000-0005-0000-0000-00007F010000}"/>
    <cellStyle name="Percent 2 4 9" xfId="308" xr:uid="{00000000-0005-0000-0000-000080010000}"/>
    <cellStyle name="Percent 2 5" xfId="135" xr:uid="{00000000-0005-0000-0000-000081010000}"/>
    <cellStyle name="Percent 2 5 2" xfId="136" xr:uid="{00000000-0005-0000-0000-000082010000}"/>
    <cellStyle name="Percent 2 5 2 2" xfId="436" xr:uid="{00000000-0005-0000-0000-000083010000}"/>
    <cellStyle name="Percent 2 5 3" xfId="437" xr:uid="{00000000-0005-0000-0000-000084010000}"/>
    <cellStyle name="Percent 2 6" xfId="137" xr:uid="{00000000-0005-0000-0000-000085010000}"/>
    <cellStyle name="Percent 2 6 2" xfId="138" xr:uid="{00000000-0005-0000-0000-000086010000}"/>
    <cellStyle name="Percent 2 6 2 2" xfId="438" xr:uid="{00000000-0005-0000-0000-000087010000}"/>
    <cellStyle name="Percent 2 6 3" xfId="439" xr:uid="{00000000-0005-0000-0000-000088010000}"/>
    <cellStyle name="Percent 2 7" xfId="139" xr:uid="{00000000-0005-0000-0000-000089010000}"/>
    <cellStyle name="Percent 2 7 2" xfId="440" xr:uid="{00000000-0005-0000-0000-00008A010000}"/>
    <cellStyle name="Percent 2 8" xfId="140" xr:uid="{00000000-0005-0000-0000-00008B010000}"/>
    <cellStyle name="Percent 2 8 2" xfId="441" xr:uid="{00000000-0005-0000-0000-00008C010000}"/>
    <cellStyle name="Percent 2 9" xfId="141" xr:uid="{00000000-0005-0000-0000-00008D010000}"/>
    <cellStyle name="Percent 2 9 2" xfId="442" xr:uid="{00000000-0005-0000-0000-00008E010000}"/>
    <cellStyle name="Percent 3" xfId="16" xr:uid="{00000000-0005-0000-0000-00008F010000}"/>
    <cellStyle name="Percent 3 10" xfId="443" xr:uid="{00000000-0005-0000-0000-000090010000}"/>
    <cellStyle name="Percent 3 11" xfId="444" xr:uid="{00000000-0005-0000-0000-000091010000}"/>
    <cellStyle name="Percent 3 2" xfId="142" xr:uid="{00000000-0005-0000-0000-000092010000}"/>
    <cellStyle name="Percent 3 2 2" xfId="143" xr:uid="{00000000-0005-0000-0000-000093010000}"/>
    <cellStyle name="Percent 3 2 2 2" xfId="144" xr:uid="{00000000-0005-0000-0000-000094010000}"/>
    <cellStyle name="Percent 3 2 2 2 2" xfId="445" xr:uid="{00000000-0005-0000-0000-000095010000}"/>
    <cellStyle name="Percent 3 2 2 3" xfId="446" xr:uid="{00000000-0005-0000-0000-000096010000}"/>
    <cellStyle name="Percent 3 2 3" xfId="145" xr:uid="{00000000-0005-0000-0000-000097010000}"/>
    <cellStyle name="Percent 3 2 3 2" xfId="447" xr:uid="{00000000-0005-0000-0000-000098010000}"/>
    <cellStyle name="Percent 3 2 4" xfId="146" xr:uid="{00000000-0005-0000-0000-000099010000}"/>
    <cellStyle name="Percent 3 2 4 2" xfId="448" xr:uid="{00000000-0005-0000-0000-00009A010000}"/>
    <cellStyle name="Percent 3 2 5" xfId="449" xr:uid="{00000000-0005-0000-0000-00009B010000}"/>
    <cellStyle name="Percent 3 2 6" xfId="450" xr:uid="{00000000-0005-0000-0000-00009C010000}"/>
    <cellStyle name="Percent 3 3" xfId="147" xr:uid="{00000000-0005-0000-0000-00009D010000}"/>
    <cellStyle name="Percent 3 3 2" xfId="148" xr:uid="{00000000-0005-0000-0000-00009E010000}"/>
    <cellStyle name="Percent 3 3 2 2" xfId="451" xr:uid="{00000000-0005-0000-0000-00009F010000}"/>
    <cellStyle name="Percent 3 3 3" xfId="149" xr:uid="{00000000-0005-0000-0000-0000A0010000}"/>
    <cellStyle name="Percent 3 3 3 2" xfId="452" xr:uid="{00000000-0005-0000-0000-0000A1010000}"/>
    <cellStyle name="Percent 3 3 4" xfId="453" xr:uid="{00000000-0005-0000-0000-0000A2010000}"/>
    <cellStyle name="Percent 3 4" xfId="150" xr:uid="{00000000-0005-0000-0000-0000A3010000}"/>
    <cellStyle name="Percent 3 4 2" xfId="151" xr:uid="{00000000-0005-0000-0000-0000A4010000}"/>
    <cellStyle name="Percent 3 4 2 2" xfId="454" xr:uid="{00000000-0005-0000-0000-0000A5010000}"/>
    <cellStyle name="Percent 3 4 3" xfId="455" xr:uid="{00000000-0005-0000-0000-0000A6010000}"/>
    <cellStyle name="Percent 3 5" xfId="152" xr:uid="{00000000-0005-0000-0000-0000A7010000}"/>
    <cellStyle name="Percent 3 5 2" xfId="153" xr:uid="{00000000-0005-0000-0000-0000A8010000}"/>
    <cellStyle name="Percent 3 5 2 2" xfId="456" xr:uid="{00000000-0005-0000-0000-0000A9010000}"/>
    <cellStyle name="Percent 3 5 3" xfId="457" xr:uid="{00000000-0005-0000-0000-0000AA010000}"/>
    <cellStyle name="Percent 3 6" xfId="154" xr:uid="{00000000-0005-0000-0000-0000AB010000}"/>
    <cellStyle name="Percent 3 6 2" xfId="155" xr:uid="{00000000-0005-0000-0000-0000AC010000}"/>
    <cellStyle name="Percent 3 6 2 2" xfId="458" xr:uid="{00000000-0005-0000-0000-0000AD010000}"/>
    <cellStyle name="Percent 3 6 3" xfId="459" xr:uid="{00000000-0005-0000-0000-0000AE010000}"/>
    <cellStyle name="Percent 3 7" xfId="156" xr:uid="{00000000-0005-0000-0000-0000AF010000}"/>
    <cellStyle name="Percent 3 7 2" xfId="460" xr:uid="{00000000-0005-0000-0000-0000B0010000}"/>
    <cellStyle name="Percent 3 8" xfId="157" xr:uid="{00000000-0005-0000-0000-0000B1010000}"/>
    <cellStyle name="Percent 3 8 2" xfId="461" xr:uid="{00000000-0005-0000-0000-0000B2010000}"/>
    <cellStyle name="Percent 3 9" xfId="158" xr:uid="{00000000-0005-0000-0000-0000B3010000}"/>
    <cellStyle name="Percent 3 9 2" xfId="462" xr:uid="{00000000-0005-0000-0000-0000B4010000}"/>
    <cellStyle name="Percent 4" xfId="159" xr:uid="{00000000-0005-0000-0000-0000B5010000}"/>
    <cellStyle name="Percent 4 10" xfId="463" xr:uid="{00000000-0005-0000-0000-0000B6010000}"/>
    <cellStyle name="Percent 4 11" xfId="464" xr:uid="{00000000-0005-0000-0000-0000B7010000}"/>
    <cellStyle name="Percent 4 2" xfId="160" xr:uid="{00000000-0005-0000-0000-0000B8010000}"/>
    <cellStyle name="Percent 4 2 2" xfId="161" xr:uid="{00000000-0005-0000-0000-0000B9010000}"/>
    <cellStyle name="Percent 4 2 2 2" xfId="162" xr:uid="{00000000-0005-0000-0000-0000BA010000}"/>
    <cellStyle name="Percent 4 2 2 2 2" xfId="465" xr:uid="{00000000-0005-0000-0000-0000BB010000}"/>
    <cellStyle name="Percent 4 2 2 3" xfId="466" xr:uid="{00000000-0005-0000-0000-0000BC010000}"/>
    <cellStyle name="Percent 4 2 3" xfId="163" xr:uid="{00000000-0005-0000-0000-0000BD010000}"/>
    <cellStyle name="Percent 4 2 3 2" xfId="467" xr:uid="{00000000-0005-0000-0000-0000BE010000}"/>
    <cellStyle name="Percent 4 2 4" xfId="164" xr:uid="{00000000-0005-0000-0000-0000BF010000}"/>
    <cellStyle name="Percent 4 2 4 2" xfId="468" xr:uid="{00000000-0005-0000-0000-0000C0010000}"/>
    <cellStyle name="Percent 4 2 5" xfId="469" xr:uid="{00000000-0005-0000-0000-0000C1010000}"/>
    <cellStyle name="Percent 4 2 6" xfId="470" xr:uid="{00000000-0005-0000-0000-0000C2010000}"/>
    <cellStyle name="Percent 4 3" xfId="165" xr:uid="{00000000-0005-0000-0000-0000C3010000}"/>
    <cellStyle name="Percent 4 3 2" xfId="166" xr:uid="{00000000-0005-0000-0000-0000C4010000}"/>
    <cellStyle name="Percent 4 3 2 2" xfId="471" xr:uid="{00000000-0005-0000-0000-0000C5010000}"/>
    <cellStyle name="Percent 4 3 3" xfId="167" xr:uid="{00000000-0005-0000-0000-0000C6010000}"/>
    <cellStyle name="Percent 4 3 3 2" xfId="472" xr:uid="{00000000-0005-0000-0000-0000C7010000}"/>
    <cellStyle name="Percent 4 3 4" xfId="473" xr:uid="{00000000-0005-0000-0000-0000C8010000}"/>
    <cellStyle name="Percent 4 4" xfId="168" xr:uid="{00000000-0005-0000-0000-0000C9010000}"/>
    <cellStyle name="Percent 4 4 2" xfId="169" xr:uid="{00000000-0005-0000-0000-0000CA010000}"/>
    <cellStyle name="Percent 4 4 2 2" xfId="474" xr:uid="{00000000-0005-0000-0000-0000CB010000}"/>
    <cellStyle name="Percent 4 4 3" xfId="475" xr:uid="{00000000-0005-0000-0000-0000CC010000}"/>
    <cellStyle name="Percent 4 5" xfId="170" xr:uid="{00000000-0005-0000-0000-0000CD010000}"/>
    <cellStyle name="Percent 4 5 2" xfId="171" xr:uid="{00000000-0005-0000-0000-0000CE010000}"/>
    <cellStyle name="Percent 4 5 2 2" xfId="476" xr:uid="{00000000-0005-0000-0000-0000CF010000}"/>
    <cellStyle name="Percent 4 5 3" xfId="477" xr:uid="{00000000-0005-0000-0000-0000D0010000}"/>
    <cellStyle name="Percent 4 6" xfId="172" xr:uid="{00000000-0005-0000-0000-0000D1010000}"/>
    <cellStyle name="Percent 4 6 2" xfId="173" xr:uid="{00000000-0005-0000-0000-0000D2010000}"/>
    <cellStyle name="Percent 4 6 2 2" xfId="478" xr:uid="{00000000-0005-0000-0000-0000D3010000}"/>
    <cellStyle name="Percent 4 6 3" xfId="479" xr:uid="{00000000-0005-0000-0000-0000D4010000}"/>
    <cellStyle name="Percent 4 7" xfId="174" xr:uid="{00000000-0005-0000-0000-0000D5010000}"/>
    <cellStyle name="Percent 4 7 2" xfId="480" xr:uid="{00000000-0005-0000-0000-0000D6010000}"/>
    <cellStyle name="Percent 4 8" xfId="175" xr:uid="{00000000-0005-0000-0000-0000D7010000}"/>
    <cellStyle name="Percent 4 8 2" xfId="481" xr:uid="{00000000-0005-0000-0000-0000D8010000}"/>
    <cellStyle name="Percent 4 9" xfId="176" xr:uid="{00000000-0005-0000-0000-0000D9010000}"/>
    <cellStyle name="Percent 4 9 2" xfId="482" xr:uid="{00000000-0005-0000-0000-0000DA010000}"/>
    <cellStyle name="Percent 5" xfId="177" xr:uid="{00000000-0005-0000-0000-0000DB010000}"/>
    <cellStyle name="Percent 5 10" xfId="483" xr:uid="{00000000-0005-0000-0000-0000DC010000}"/>
    <cellStyle name="Percent 5 2" xfId="178" xr:uid="{00000000-0005-0000-0000-0000DD010000}"/>
    <cellStyle name="Percent 5 2 2" xfId="179" xr:uid="{00000000-0005-0000-0000-0000DE010000}"/>
    <cellStyle name="Percent 5 2 2 2" xfId="484" xr:uid="{00000000-0005-0000-0000-0000DF010000}"/>
    <cellStyle name="Percent 5 2 3" xfId="180" xr:uid="{00000000-0005-0000-0000-0000E0010000}"/>
    <cellStyle name="Percent 5 2 3 2" xfId="485" xr:uid="{00000000-0005-0000-0000-0000E1010000}"/>
    <cellStyle name="Percent 5 2 4" xfId="486" xr:uid="{00000000-0005-0000-0000-0000E2010000}"/>
    <cellStyle name="Percent 5 3" xfId="181" xr:uid="{00000000-0005-0000-0000-0000E3010000}"/>
    <cellStyle name="Percent 5 3 2" xfId="182" xr:uid="{00000000-0005-0000-0000-0000E4010000}"/>
    <cellStyle name="Percent 5 3 2 2" xfId="487" xr:uid="{00000000-0005-0000-0000-0000E5010000}"/>
    <cellStyle name="Percent 5 3 3" xfId="488" xr:uid="{00000000-0005-0000-0000-0000E6010000}"/>
    <cellStyle name="Percent 5 4" xfId="183" xr:uid="{00000000-0005-0000-0000-0000E7010000}"/>
    <cellStyle name="Percent 5 4 2" xfId="184" xr:uid="{00000000-0005-0000-0000-0000E8010000}"/>
    <cellStyle name="Percent 5 4 2 2" xfId="489" xr:uid="{00000000-0005-0000-0000-0000E9010000}"/>
    <cellStyle name="Percent 5 4 3" xfId="490" xr:uid="{00000000-0005-0000-0000-0000EA010000}"/>
    <cellStyle name="Percent 5 5" xfId="185" xr:uid="{00000000-0005-0000-0000-0000EB010000}"/>
    <cellStyle name="Percent 5 5 2" xfId="186" xr:uid="{00000000-0005-0000-0000-0000EC010000}"/>
    <cellStyle name="Percent 5 5 2 2" xfId="491" xr:uid="{00000000-0005-0000-0000-0000ED010000}"/>
    <cellStyle name="Percent 5 5 3" xfId="492" xr:uid="{00000000-0005-0000-0000-0000EE010000}"/>
    <cellStyle name="Percent 5 6" xfId="187" xr:uid="{00000000-0005-0000-0000-0000EF010000}"/>
    <cellStyle name="Percent 5 6 2" xfId="493" xr:uid="{00000000-0005-0000-0000-0000F0010000}"/>
    <cellStyle name="Percent 5 7" xfId="188" xr:uid="{00000000-0005-0000-0000-0000F1010000}"/>
    <cellStyle name="Percent 5 7 2" xfId="494" xr:uid="{00000000-0005-0000-0000-0000F2010000}"/>
    <cellStyle name="Percent 5 8" xfId="189" xr:uid="{00000000-0005-0000-0000-0000F3010000}"/>
    <cellStyle name="Percent 5 8 2" xfId="495" xr:uid="{00000000-0005-0000-0000-0000F4010000}"/>
    <cellStyle name="Percent 5 9" xfId="496" xr:uid="{00000000-0005-0000-0000-0000F5010000}"/>
    <cellStyle name="Percent 6" xfId="309" xr:uid="{00000000-0005-0000-0000-0000F6010000}"/>
    <cellStyle name="Percent 7" xfId="505" xr:uid="{00000000-0005-0000-0000-0000F7010000}"/>
    <cellStyle name="Percent 9" xfId="310" xr:uid="{00000000-0005-0000-0000-0000F8010000}"/>
    <cellStyle name="Total 2" xfId="311" xr:uid="{00000000-0005-0000-0000-0000F9010000}"/>
    <cellStyle name="Warning Text 2" xfId="312" xr:uid="{00000000-0005-0000-0000-0000FA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14</xdr:col>
      <xdr:colOff>50800</xdr:colOff>
      <xdr:row>20</xdr:row>
      <xdr:rowOff>101862</xdr:rowOff>
    </xdr:to>
    <xdr:pic>
      <xdr:nvPicPr>
        <xdr:cNvPr id="2" name="Picture 1">
          <a:extLst>
            <a:ext uri="{FF2B5EF4-FFF2-40B4-BE49-F238E27FC236}">
              <a16:creationId xmlns:a16="http://schemas.microsoft.com/office/drawing/2014/main" id="{9D1611CB-2A77-37CF-695D-27512557C51D}"/>
            </a:ext>
          </a:extLst>
        </xdr:cNvPr>
        <xdr:cNvPicPr>
          <a:picLocks noChangeAspect="1"/>
        </xdr:cNvPicPr>
      </xdr:nvPicPr>
      <xdr:blipFill>
        <a:blip xmlns:r="http://schemas.openxmlformats.org/officeDocument/2006/relationships" r:embed="rId1"/>
        <a:stretch>
          <a:fillRect/>
        </a:stretch>
      </xdr:blipFill>
      <xdr:spPr>
        <a:xfrm>
          <a:off x="11099800" y="1143000"/>
          <a:ext cx="7772400" cy="619786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12</xdr:col>
      <xdr:colOff>50800</xdr:colOff>
      <xdr:row>22</xdr:row>
      <xdr:rowOff>19429</xdr:rowOff>
    </xdr:to>
    <xdr:pic>
      <xdr:nvPicPr>
        <xdr:cNvPr id="2" name="Picture 1">
          <a:extLst>
            <a:ext uri="{FF2B5EF4-FFF2-40B4-BE49-F238E27FC236}">
              <a16:creationId xmlns:a16="http://schemas.microsoft.com/office/drawing/2014/main" id="{1814216A-0FBA-BD7D-43FA-9DE18C6E8BFE}"/>
            </a:ext>
          </a:extLst>
        </xdr:cNvPr>
        <xdr:cNvPicPr>
          <a:picLocks noChangeAspect="1"/>
        </xdr:cNvPicPr>
      </xdr:nvPicPr>
      <xdr:blipFill>
        <a:blip xmlns:r="http://schemas.openxmlformats.org/officeDocument/2006/relationships" r:embed="rId1"/>
        <a:stretch>
          <a:fillRect/>
        </a:stretch>
      </xdr:blipFill>
      <xdr:spPr>
        <a:xfrm>
          <a:off x="11341100" y="762000"/>
          <a:ext cx="7772400" cy="363892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12</xdr:col>
      <xdr:colOff>50800</xdr:colOff>
      <xdr:row>19</xdr:row>
      <xdr:rowOff>34412</xdr:rowOff>
    </xdr:to>
    <xdr:pic>
      <xdr:nvPicPr>
        <xdr:cNvPr id="2" name="Picture 1">
          <a:extLst>
            <a:ext uri="{FF2B5EF4-FFF2-40B4-BE49-F238E27FC236}">
              <a16:creationId xmlns:a16="http://schemas.microsoft.com/office/drawing/2014/main" id="{C0662195-640E-EB38-F598-497615F3280C}"/>
            </a:ext>
          </a:extLst>
        </xdr:cNvPr>
        <xdr:cNvPicPr>
          <a:picLocks noChangeAspect="1"/>
        </xdr:cNvPicPr>
      </xdr:nvPicPr>
      <xdr:blipFill>
        <a:blip xmlns:r="http://schemas.openxmlformats.org/officeDocument/2006/relationships" r:embed="rId1"/>
        <a:stretch>
          <a:fillRect/>
        </a:stretch>
      </xdr:blipFill>
      <xdr:spPr>
        <a:xfrm>
          <a:off x="12128500" y="762000"/>
          <a:ext cx="7772400" cy="30824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0</xdr:colOff>
      <xdr:row>4</xdr:row>
      <xdr:rowOff>25400</xdr:rowOff>
    </xdr:from>
    <xdr:to>
      <xdr:col>15</xdr:col>
      <xdr:colOff>787400</xdr:colOff>
      <xdr:row>21</xdr:row>
      <xdr:rowOff>173803</xdr:rowOff>
    </xdr:to>
    <xdr:pic>
      <xdr:nvPicPr>
        <xdr:cNvPr id="3" name="Picture 2">
          <a:extLst>
            <a:ext uri="{FF2B5EF4-FFF2-40B4-BE49-F238E27FC236}">
              <a16:creationId xmlns:a16="http://schemas.microsoft.com/office/drawing/2014/main" id="{BFFFEB01-7FA4-79BE-0300-D7C907ED2272}"/>
            </a:ext>
          </a:extLst>
        </xdr:cNvPr>
        <xdr:cNvPicPr>
          <a:picLocks noChangeAspect="1"/>
        </xdr:cNvPicPr>
      </xdr:nvPicPr>
      <xdr:blipFill>
        <a:blip xmlns:r="http://schemas.openxmlformats.org/officeDocument/2006/relationships" r:embed="rId1"/>
        <a:stretch>
          <a:fillRect/>
        </a:stretch>
      </xdr:blipFill>
      <xdr:spPr>
        <a:xfrm>
          <a:off x="6680200" y="787400"/>
          <a:ext cx="7772400" cy="41489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0</xdr:colOff>
      <xdr:row>4</xdr:row>
      <xdr:rowOff>0</xdr:rowOff>
    </xdr:from>
    <xdr:to>
      <xdr:col>11</xdr:col>
      <xdr:colOff>50800</xdr:colOff>
      <xdr:row>32</xdr:row>
      <xdr:rowOff>190045</xdr:rowOff>
    </xdr:to>
    <xdr:pic>
      <xdr:nvPicPr>
        <xdr:cNvPr id="3" name="Picture 2">
          <a:extLst>
            <a:ext uri="{FF2B5EF4-FFF2-40B4-BE49-F238E27FC236}">
              <a16:creationId xmlns:a16="http://schemas.microsoft.com/office/drawing/2014/main" id="{C4EEFE38-B225-AF98-46F8-BEA40D48B6C9}"/>
            </a:ext>
          </a:extLst>
        </xdr:cNvPr>
        <xdr:cNvPicPr>
          <a:picLocks noChangeAspect="1"/>
        </xdr:cNvPicPr>
      </xdr:nvPicPr>
      <xdr:blipFill>
        <a:blip xmlns:r="http://schemas.openxmlformats.org/officeDocument/2006/relationships" r:embed="rId1"/>
        <a:stretch>
          <a:fillRect/>
        </a:stretch>
      </xdr:blipFill>
      <xdr:spPr>
        <a:xfrm>
          <a:off x="7747000" y="952500"/>
          <a:ext cx="7772400" cy="55240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25</xdr:col>
      <xdr:colOff>50800</xdr:colOff>
      <xdr:row>26</xdr:row>
      <xdr:rowOff>75550</xdr:rowOff>
    </xdr:to>
    <xdr:pic>
      <xdr:nvPicPr>
        <xdr:cNvPr id="2" name="Picture 1">
          <a:extLst>
            <a:ext uri="{FF2B5EF4-FFF2-40B4-BE49-F238E27FC236}">
              <a16:creationId xmlns:a16="http://schemas.microsoft.com/office/drawing/2014/main" id="{4A3576C0-DADD-92C3-7F4B-C43ADC06D0BD}"/>
            </a:ext>
          </a:extLst>
        </xdr:cNvPr>
        <xdr:cNvPicPr>
          <a:picLocks noChangeAspect="1"/>
        </xdr:cNvPicPr>
      </xdr:nvPicPr>
      <xdr:blipFill>
        <a:blip xmlns:r="http://schemas.openxmlformats.org/officeDocument/2006/relationships" r:embed="rId1"/>
        <a:stretch>
          <a:fillRect/>
        </a:stretch>
      </xdr:blipFill>
      <xdr:spPr>
        <a:xfrm>
          <a:off x="14122400" y="762000"/>
          <a:ext cx="7772400" cy="46475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4</xdr:row>
      <xdr:rowOff>0</xdr:rowOff>
    </xdr:from>
    <xdr:to>
      <xdr:col>20</xdr:col>
      <xdr:colOff>50800</xdr:colOff>
      <xdr:row>26</xdr:row>
      <xdr:rowOff>170180</xdr:rowOff>
    </xdr:to>
    <xdr:pic>
      <xdr:nvPicPr>
        <xdr:cNvPr id="2" name="Picture 1">
          <a:extLst>
            <a:ext uri="{FF2B5EF4-FFF2-40B4-BE49-F238E27FC236}">
              <a16:creationId xmlns:a16="http://schemas.microsoft.com/office/drawing/2014/main" id="{19A21736-2829-E657-BB12-79175EA2E6C2}"/>
            </a:ext>
          </a:extLst>
        </xdr:cNvPr>
        <xdr:cNvPicPr>
          <a:picLocks noChangeAspect="1"/>
        </xdr:cNvPicPr>
      </xdr:nvPicPr>
      <xdr:blipFill>
        <a:blip xmlns:r="http://schemas.openxmlformats.org/officeDocument/2006/relationships" r:embed="rId1"/>
        <a:stretch>
          <a:fillRect/>
        </a:stretch>
      </xdr:blipFill>
      <xdr:spPr>
        <a:xfrm>
          <a:off x="14325600" y="762000"/>
          <a:ext cx="7772400" cy="500888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12</xdr:col>
      <xdr:colOff>50800</xdr:colOff>
      <xdr:row>38</xdr:row>
      <xdr:rowOff>73138</xdr:rowOff>
    </xdr:to>
    <xdr:pic>
      <xdr:nvPicPr>
        <xdr:cNvPr id="2" name="Picture 1">
          <a:extLst>
            <a:ext uri="{FF2B5EF4-FFF2-40B4-BE49-F238E27FC236}">
              <a16:creationId xmlns:a16="http://schemas.microsoft.com/office/drawing/2014/main" id="{C4E89C78-F12F-B207-788F-0EBC0AE26BDD}"/>
            </a:ext>
          </a:extLst>
        </xdr:cNvPr>
        <xdr:cNvPicPr>
          <a:picLocks noChangeAspect="1"/>
        </xdr:cNvPicPr>
      </xdr:nvPicPr>
      <xdr:blipFill>
        <a:blip xmlns:r="http://schemas.openxmlformats.org/officeDocument/2006/relationships" r:embed="rId1"/>
        <a:stretch>
          <a:fillRect/>
        </a:stretch>
      </xdr:blipFill>
      <xdr:spPr>
        <a:xfrm>
          <a:off x="8902700" y="762000"/>
          <a:ext cx="7772400" cy="686763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16</xdr:col>
      <xdr:colOff>50800</xdr:colOff>
      <xdr:row>26</xdr:row>
      <xdr:rowOff>64613</xdr:rowOff>
    </xdr:to>
    <xdr:pic>
      <xdr:nvPicPr>
        <xdr:cNvPr id="2" name="Picture 1">
          <a:extLst>
            <a:ext uri="{FF2B5EF4-FFF2-40B4-BE49-F238E27FC236}">
              <a16:creationId xmlns:a16="http://schemas.microsoft.com/office/drawing/2014/main" id="{82C9223F-4F2E-D3DE-6556-E85BF185D75C}"/>
            </a:ext>
          </a:extLst>
        </xdr:cNvPr>
        <xdr:cNvPicPr>
          <a:picLocks noChangeAspect="1"/>
        </xdr:cNvPicPr>
      </xdr:nvPicPr>
      <xdr:blipFill>
        <a:blip xmlns:r="http://schemas.openxmlformats.org/officeDocument/2006/relationships" r:embed="rId1"/>
        <a:stretch>
          <a:fillRect/>
        </a:stretch>
      </xdr:blipFill>
      <xdr:spPr>
        <a:xfrm>
          <a:off x="10566400" y="762000"/>
          <a:ext cx="7772400" cy="513191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12</xdr:col>
      <xdr:colOff>50800</xdr:colOff>
      <xdr:row>29</xdr:row>
      <xdr:rowOff>57378</xdr:rowOff>
    </xdr:to>
    <xdr:pic>
      <xdr:nvPicPr>
        <xdr:cNvPr id="2" name="Picture 1">
          <a:extLst>
            <a:ext uri="{FF2B5EF4-FFF2-40B4-BE49-F238E27FC236}">
              <a16:creationId xmlns:a16="http://schemas.microsoft.com/office/drawing/2014/main" id="{9D281049-0464-3316-E53B-FFD15084A281}"/>
            </a:ext>
          </a:extLst>
        </xdr:cNvPr>
        <xdr:cNvPicPr>
          <a:picLocks noChangeAspect="1"/>
        </xdr:cNvPicPr>
      </xdr:nvPicPr>
      <xdr:blipFill>
        <a:blip xmlns:r="http://schemas.openxmlformats.org/officeDocument/2006/relationships" r:embed="rId1"/>
        <a:stretch>
          <a:fillRect/>
        </a:stretch>
      </xdr:blipFill>
      <xdr:spPr>
        <a:xfrm>
          <a:off x="14592300" y="762000"/>
          <a:ext cx="7772400" cy="711857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0</xdr:colOff>
      <xdr:row>4</xdr:row>
      <xdr:rowOff>0</xdr:rowOff>
    </xdr:from>
    <xdr:to>
      <xdr:col>12</xdr:col>
      <xdr:colOff>50800</xdr:colOff>
      <xdr:row>13</xdr:row>
      <xdr:rowOff>52428</xdr:rowOff>
    </xdr:to>
    <xdr:pic>
      <xdr:nvPicPr>
        <xdr:cNvPr id="2" name="Picture 1">
          <a:extLst>
            <a:ext uri="{FF2B5EF4-FFF2-40B4-BE49-F238E27FC236}">
              <a16:creationId xmlns:a16="http://schemas.microsoft.com/office/drawing/2014/main" id="{7F54846B-9470-0E57-0272-A429CCC06B1D}"/>
            </a:ext>
          </a:extLst>
        </xdr:cNvPr>
        <xdr:cNvPicPr>
          <a:picLocks noChangeAspect="1"/>
        </xdr:cNvPicPr>
      </xdr:nvPicPr>
      <xdr:blipFill>
        <a:blip xmlns:r="http://schemas.openxmlformats.org/officeDocument/2006/relationships" r:embed="rId1"/>
        <a:stretch>
          <a:fillRect/>
        </a:stretch>
      </xdr:blipFill>
      <xdr:spPr>
        <a:xfrm>
          <a:off x="9791700" y="762000"/>
          <a:ext cx="7772400" cy="214792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13</xdr:col>
      <xdr:colOff>0</xdr:colOff>
      <xdr:row>4</xdr:row>
      <xdr:rowOff>25400</xdr:rowOff>
    </xdr:from>
    <xdr:to>
      <xdr:col>21</xdr:col>
      <xdr:colOff>50800</xdr:colOff>
      <xdr:row>24</xdr:row>
      <xdr:rowOff>45698</xdr:rowOff>
    </xdr:to>
    <xdr:pic>
      <xdr:nvPicPr>
        <xdr:cNvPr id="2" name="Picture 1">
          <a:extLst>
            <a:ext uri="{FF2B5EF4-FFF2-40B4-BE49-F238E27FC236}">
              <a16:creationId xmlns:a16="http://schemas.microsoft.com/office/drawing/2014/main" id="{B327B667-E4C7-FA03-13D9-EA0B6B09798B}"/>
            </a:ext>
          </a:extLst>
        </xdr:cNvPr>
        <xdr:cNvPicPr>
          <a:picLocks noChangeAspect="1"/>
        </xdr:cNvPicPr>
      </xdr:nvPicPr>
      <xdr:blipFill>
        <a:blip xmlns:r="http://schemas.openxmlformats.org/officeDocument/2006/relationships" r:embed="rId1"/>
        <a:stretch>
          <a:fillRect/>
        </a:stretch>
      </xdr:blipFill>
      <xdr:spPr>
        <a:xfrm>
          <a:off x="17310100" y="787400"/>
          <a:ext cx="7772400" cy="4554198"/>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cbo.gov/publication/59698"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www.cbo.gov/publication/59698"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www.cbo.gov/publication/XXXXX"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www.cbo.gov/publication/59698" TargetMode="Externa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3.bin"/><Relationship Id="rId1" Type="http://schemas.openxmlformats.org/officeDocument/2006/relationships/hyperlink" Target="http://www.cbo.gov/publication/59698"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www.cbo.gov/publication/59698"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www.cbo.gov/publication/59698" TargetMode="Externa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cbo.gov/publication/59698"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www.cbo.gov/publication/59698"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6.bin"/><Relationship Id="rId1" Type="http://schemas.openxmlformats.org/officeDocument/2006/relationships/hyperlink" Target="http://www.cbo.gov/publication/59698" TargetMode="Externa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7.bin"/><Relationship Id="rId1" Type="http://schemas.openxmlformats.org/officeDocument/2006/relationships/hyperlink" Target="http://www.cbo.gov/publication/59698"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bo.gov/publication/59698"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9.bin"/><Relationship Id="rId1" Type="http://schemas.openxmlformats.org/officeDocument/2006/relationships/hyperlink" Target="http://www.cbo.gov/publication/5969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37"/>
  <sheetViews>
    <sheetView tabSelected="1" zoomScaleNormal="100" workbookViewId="0">
      <selection activeCell="A18" sqref="A18"/>
    </sheetView>
  </sheetViews>
  <sheetFormatPr defaultColWidth="9.28515625" defaultRowHeight="15" customHeight="1"/>
  <cols>
    <col min="1" max="1" width="118.28515625" style="9" customWidth="1"/>
    <col min="2" max="16384" width="9.28515625" style="9"/>
  </cols>
  <sheetData>
    <row r="1" spans="1:1" s="3" customFormat="1" ht="15" customHeight="1">
      <c r="A1" s="2" t="s">
        <v>4</v>
      </c>
    </row>
    <row r="2" spans="1:1" ht="15" customHeight="1">
      <c r="A2" s="70" t="s">
        <v>0</v>
      </c>
    </row>
    <row r="5" spans="1:1" ht="15" customHeight="1">
      <c r="A5" s="112" t="s">
        <v>1</v>
      </c>
    </row>
    <row r="6" spans="1:1" ht="15" customHeight="1">
      <c r="A6" s="112"/>
    </row>
    <row r="7" spans="1:1" ht="15" customHeight="1">
      <c r="A7" s="21" t="s">
        <v>2</v>
      </c>
    </row>
    <row r="8" spans="1:1" ht="15" customHeight="1">
      <c r="A8" s="16" t="str">
        <f>'Table 1'!A5</f>
        <v>Table 1. 
Products by the Congressional Budget Office, Calendar Years 2023 to 2025</v>
      </c>
    </row>
    <row r="9" spans="1:1" ht="15" customHeight="1">
      <c r="A9" s="54" t="str">
        <f>'Table 2'!A4</f>
        <v>Table 2. 
Allocation of CBO Staff, January 2, 2024</v>
      </c>
    </row>
    <row r="10" spans="1:1" ht="15" customHeight="1">
      <c r="A10" s="16"/>
    </row>
    <row r="11" spans="1:1" ht="15" customHeight="1">
      <c r="A11" s="16" t="str">
        <f>'Table A-1'!A5</f>
        <v>Table A-1. 
Summary of Salaries and Expenses Appropriation, by Organizational Unit</v>
      </c>
    </row>
    <row r="12" spans="1:1" ht="15" customHeight="1">
      <c r="A12" s="16" t="str">
        <f>'Table A-2'!A5</f>
        <v>Table A-2. 
Summary of Salaries and Expenses Appropriation, by Object Class</v>
      </c>
    </row>
    <row r="13" spans="1:1" ht="15" customHeight="1">
      <c r="A13" s="53" t="str">
        <f>'Table A-3'!A5</f>
        <v>Table A-3. 
Salaries and Expenses Appropriation: Analysis of Change</v>
      </c>
    </row>
    <row r="14" spans="1:1" ht="15" customHeight="1">
      <c r="A14" s="53" t="str">
        <f>'Table A-4'!A5</f>
        <v>Table A-4. 
Staffing Summary</v>
      </c>
    </row>
    <row r="15" spans="1:1" ht="15" customHeight="1">
      <c r="A15" s="53" t="str">
        <f>'Table A-5'!A5</f>
        <v>Table A-5. 
Supplemental Data on Mandatory Pay Increases and Related Costs in CBO’s Request</v>
      </c>
    </row>
    <row r="16" spans="1:1" ht="15" customHeight="1">
      <c r="A16" s="53" t="str">
        <f>'Table A-6'!A5</f>
        <v>Table A-6. 
Supplemental Data on Price-Level Increases in CBO’s Request</v>
      </c>
    </row>
    <row r="17" spans="1:1" ht="15" customHeight="1">
      <c r="A17" s="53" t="str">
        <f>'Table A-7'!A5</f>
        <v>Table A-7. 
Salaries and Expenses Obligations: 10-Year Data</v>
      </c>
    </row>
    <row r="18" spans="1:1" ht="15" customHeight="1">
      <c r="A18" s="53" t="str">
        <f>'Table A-8'!A5</f>
        <v>Table A-8. 
Spending for Advertising Services, Fiscal Year 2023</v>
      </c>
    </row>
    <row r="19" spans="1:1" ht="15" customHeight="1">
      <c r="A19" s="53" t="str">
        <f>'Table A-9'!A5</f>
        <v>Table A-9. 
Projected Recruitment Expenses, Fiscal Year 2024</v>
      </c>
    </row>
    <row r="20" spans="1:1" ht="15" customHeight="1">
      <c r="A20" s="15"/>
    </row>
    <row r="21" spans="1:1" ht="15" customHeight="1">
      <c r="A21" s="22" t="s">
        <v>3</v>
      </c>
    </row>
    <row r="22" spans="1:1" ht="15" customHeight="1">
      <c r="A22" s="15" t="str">
        <f>'Figure 1'!A5</f>
        <v>Figure 1. 
Components of Requested $3.5 Million Increase</v>
      </c>
    </row>
    <row r="23" spans="1:1" ht="15" customHeight="1">
      <c r="A23" s="16"/>
    </row>
    <row r="24" spans="1:1" ht="15" customHeight="1">
      <c r="A24" s="16"/>
    </row>
    <row r="25" spans="1:1" ht="15" customHeight="1">
      <c r="A25" s="15"/>
    </row>
    <row r="26" spans="1:1" ht="15" customHeight="1">
      <c r="A26" s="15"/>
    </row>
    <row r="27" spans="1:1" ht="15" customHeight="1">
      <c r="A27" s="15"/>
    </row>
    <row r="28" spans="1:1" ht="15" customHeight="1">
      <c r="A28" s="15"/>
    </row>
    <row r="29" spans="1:1" ht="15" customHeight="1">
      <c r="A29" s="15"/>
    </row>
    <row r="30" spans="1:1" ht="15" customHeight="1">
      <c r="A30" s="15"/>
    </row>
    <row r="31" spans="1:1" ht="15" customHeight="1">
      <c r="A31" s="15"/>
    </row>
    <row r="32" spans="1:1" ht="15" customHeight="1">
      <c r="A32" s="15"/>
    </row>
    <row r="33" spans="1:1" ht="15" customHeight="1">
      <c r="A33" s="15"/>
    </row>
    <row r="34" spans="1:1" ht="15" customHeight="1">
      <c r="A34" s="11"/>
    </row>
    <row r="36" spans="1:1" ht="15" customHeight="1">
      <c r="A36" s="10"/>
    </row>
    <row r="37" spans="1:1" ht="15" customHeight="1">
      <c r="A37" s="13"/>
    </row>
  </sheetData>
  <hyperlinks>
    <hyperlink ref="A8" location="'Table 1'!A1" display="'Table 1'!A1" xr:uid="{00000000-0004-0000-0000-000000000000}"/>
    <hyperlink ref="A9" location="'Table 2'!A1" display="'Table 2'!A1" xr:uid="{00000000-0004-0000-0000-000001000000}"/>
    <hyperlink ref="A11" location="'Table A-1'!A1" display="'Table A-1'!A1" xr:uid="{00000000-0004-0000-0000-000008000000}"/>
    <hyperlink ref="A12" location="'Table A-2'!A1" display="'Table A-2'!A1" xr:uid="{00000000-0004-0000-0000-00000A000000}"/>
    <hyperlink ref="A22" location="'Figure 1'!A1" display="'Figure 1'!A1" xr:uid="{342A6567-D521-47AA-B8B5-5BA336B34E5C}"/>
    <hyperlink ref="A15" location="'Table A-5'!A1" display="'Table A-5'!A1" xr:uid="{32C05A5C-386D-4D51-BBAC-D3F976496CD9}"/>
    <hyperlink ref="A13" location="'Table A-3'!A1" display="'Table A-3'!A1" xr:uid="{B599A05D-357C-42AA-B694-79D0BB542E2B}"/>
    <hyperlink ref="A14" location="'Table A-4'!A1" display="'Table A-4'!A1" xr:uid="{87033B31-FE37-49C7-8D6C-AFD8878ED53D}"/>
    <hyperlink ref="A16" location="'Table A-6'!A1" display="'Table A-6'!A1" xr:uid="{B19A10EF-13AF-47E6-93A7-C832F285B56F}"/>
    <hyperlink ref="A17" location="'Table A-7'!A1" display="'Table A-7'!A1" xr:uid="{9B594D41-E7C6-4A62-AFE7-A9F9DFC41EE0}"/>
    <hyperlink ref="A18" location="'Table A-8'!A1" display="'Table A-8'!A1" xr:uid="{93CA2E0E-5F71-407C-809F-7CE4B0D26405}"/>
    <hyperlink ref="A19" location="'Table A-8'!A1" display="'Table A-8'!A1" xr:uid="{A678EDF5-B759-470B-A866-D7D4526D6CDC}"/>
    <hyperlink ref="A2" r:id="rId1" xr:uid="{25568772-4604-406B-A0D0-3F5A369FA908}"/>
  </hyperlinks>
  <pageMargins left="0.7" right="0.7" top="0.75" bottom="0.75" header="0.3" footer="0.3"/>
  <pageSetup scale="9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pageSetUpPr autoPageBreaks="0" fitToPage="1"/>
  </sheetPr>
  <dimension ref="A1:N25"/>
  <sheetViews>
    <sheetView zoomScaleNormal="100" workbookViewId="0">
      <selection activeCell="A2" sqref="A2"/>
    </sheetView>
  </sheetViews>
  <sheetFormatPr defaultColWidth="12.7109375" defaultRowHeight="15" customHeight="1"/>
  <cols>
    <col min="1" max="1" width="34.140625" style="1" customWidth="1"/>
    <col min="2" max="2" width="53.7109375" style="1" customWidth="1"/>
    <col min="3" max="8" width="12.7109375" style="1"/>
    <col min="9" max="9" width="12.7109375" style="1" customWidth="1"/>
    <col min="10" max="16384" width="12.7109375" style="1"/>
  </cols>
  <sheetData>
    <row r="1" spans="1:14" s="3" customFormat="1" ht="15" customHeight="1">
      <c r="A1" s="2" t="s">
        <v>4</v>
      </c>
    </row>
    <row r="2" spans="1:14" s="9" customFormat="1" ht="15" customHeight="1">
      <c r="A2" s="70" t="s">
        <v>0</v>
      </c>
    </row>
    <row r="5" spans="1:14" ht="30" customHeight="1">
      <c r="A5" s="140" t="s">
        <v>145</v>
      </c>
      <c r="B5" s="141"/>
      <c r="C5" s="141"/>
      <c r="D5" s="141"/>
      <c r="E5" s="141"/>
      <c r="F5" s="141"/>
      <c r="G5" s="141"/>
      <c r="H5" s="141"/>
      <c r="I5" s="141"/>
      <c r="J5" s="141"/>
      <c r="K5" s="141"/>
    </row>
    <row r="6" spans="1:14" s="3" customFormat="1" ht="30" customHeight="1">
      <c r="A6" s="18" t="s">
        <v>146</v>
      </c>
      <c r="B6" s="14"/>
      <c r="C6" s="20"/>
      <c r="D6" s="20"/>
      <c r="E6" s="20"/>
      <c r="F6" s="20"/>
      <c r="G6" s="20"/>
      <c r="H6" s="20"/>
      <c r="I6" s="20"/>
      <c r="J6" s="20"/>
      <c r="K6" s="20"/>
    </row>
    <row r="7" spans="1:14" s="3" customFormat="1" ht="15" customHeight="1">
      <c r="A7" s="19"/>
      <c r="B7" s="116"/>
      <c r="C7" s="17"/>
      <c r="D7" s="17"/>
      <c r="E7" s="17"/>
      <c r="F7" s="17"/>
      <c r="G7" s="17"/>
      <c r="H7" s="17"/>
      <c r="I7" s="17"/>
      <c r="J7" s="17"/>
      <c r="K7" s="17"/>
      <c r="L7" s="59"/>
    </row>
    <row r="8" spans="1:14" s="3" customFormat="1" ht="42.75" customHeight="1">
      <c r="A8" s="56" t="s">
        <v>69</v>
      </c>
      <c r="B8" s="56" t="s">
        <v>70</v>
      </c>
      <c r="C8" s="56">
        <v>2016</v>
      </c>
      <c r="D8" s="56">
        <v>2017</v>
      </c>
      <c r="E8" s="56">
        <v>2018</v>
      </c>
      <c r="F8" s="56">
        <v>2019</v>
      </c>
      <c r="G8" s="56">
        <v>2020</v>
      </c>
      <c r="H8" s="66">
        <v>2021</v>
      </c>
      <c r="I8" s="66">
        <v>2022</v>
      </c>
      <c r="J8" s="71">
        <v>2023</v>
      </c>
      <c r="K8" s="66" t="s">
        <v>44</v>
      </c>
      <c r="L8" s="66" t="s">
        <v>147</v>
      </c>
    </row>
    <row r="9" spans="1:14" s="3" customFormat="1" ht="15" customHeight="1">
      <c r="A9" s="123">
        <v>11.1</v>
      </c>
      <c r="B9" s="9" t="s">
        <v>73</v>
      </c>
      <c r="C9" s="28">
        <v>29368</v>
      </c>
      <c r="D9" s="28">
        <v>30120</v>
      </c>
      <c r="E9" s="28">
        <v>30650</v>
      </c>
      <c r="F9" s="28">
        <v>32342</v>
      </c>
      <c r="G9" s="28">
        <v>34273</v>
      </c>
      <c r="H9" s="28">
        <v>35324</v>
      </c>
      <c r="I9" s="28">
        <v>36737</v>
      </c>
      <c r="J9" s="28">
        <v>38738</v>
      </c>
      <c r="K9" s="28">
        <v>42044</v>
      </c>
      <c r="L9" s="28">
        <v>44177</v>
      </c>
      <c r="N9" s="45"/>
    </row>
    <row r="10" spans="1:14" s="3" customFormat="1" ht="15" customHeight="1">
      <c r="A10" s="123">
        <v>11.3</v>
      </c>
      <c r="B10" s="9" t="s">
        <v>74</v>
      </c>
      <c r="C10" s="9">
        <v>778</v>
      </c>
      <c r="D10" s="9">
        <v>895</v>
      </c>
      <c r="E10" s="9">
        <v>909</v>
      </c>
      <c r="F10" s="52" t="s">
        <v>148</v>
      </c>
      <c r="G10" s="52" t="s">
        <v>149</v>
      </c>
      <c r="H10" s="52" t="s">
        <v>150</v>
      </c>
      <c r="I10" s="28">
        <v>1601</v>
      </c>
      <c r="J10" s="28">
        <v>1707.6</v>
      </c>
      <c r="K10" s="28">
        <v>1826</v>
      </c>
      <c r="L10" s="28">
        <v>1950</v>
      </c>
    </row>
    <row r="11" spans="1:14" s="3" customFormat="1" ht="15" customHeight="1">
      <c r="A11" s="123">
        <v>11.5</v>
      </c>
      <c r="B11" s="9" t="s">
        <v>151</v>
      </c>
      <c r="C11" s="30">
        <v>567</v>
      </c>
      <c r="D11" s="30">
        <v>447</v>
      </c>
      <c r="E11" s="30">
        <v>643</v>
      </c>
      <c r="F11" s="30">
        <v>688</v>
      </c>
      <c r="G11" s="30">
        <v>817</v>
      </c>
      <c r="H11" s="30">
        <v>755</v>
      </c>
      <c r="I11" s="30">
        <v>881</v>
      </c>
      <c r="J11" s="60">
        <f>904+20.8</f>
        <v>924.8</v>
      </c>
      <c r="K11" s="29">
        <f>975+30</f>
        <v>1005</v>
      </c>
      <c r="L11" s="29">
        <f>975+30</f>
        <v>1005</v>
      </c>
    </row>
    <row r="12" spans="1:14" s="3" customFormat="1" ht="15" customHeight="1">
      <c r="A12" s="123"/>
      <c r="B12" s="67" t="s">
        <v>152</v>
      </c>
      <c r="C12" s="31">
        <v>30713</v>
      </c>
      <c r="D12" s="31">
        <v>31462</v>
      </c>
      <c r="E12" s="31">
        <v>32202</v>
      </c>
      <c r="F12" s="31">
        <v>34147</v>
      </c>
      <c r="G12" s="31">
        <v>36406</v>
      </c>
      <c r="H12" s="31">
        <v>37453</v>
      </c>
      <c r="I12" s="31">
        <v>39219</v>
      </c>
      <c r="J12" s="31">
        <v>41370</v>
      </c>
      <c r="K12" s="31">
        <f>SUM(K9:K11)</f>
        <v>44875</v>
      </c>
      <c r="L12" s="31">
        <f>SUM(L9:L11)</f>
        <v>47132</v>
      </c>
      <c r="N12" s="45"/>
    </row>
    <row r="13" spans="1:14" s="3" customFormat="1" ht="15" customHeight="1">
      <c r="A13" s="123">
        <v>12.1</v>
      </c>
      <c r="B13" s="9" t="s">
        <v>77</v>
      </c>
      <c r="C13" s="28">
        <v>10807</v>
      </c>
      <c r="D13" s="28">
        <v>11107</v>
      </c>
      <c r="E13" s="28">
        <v>11245</v>
      </c>
      <c r="F13" s="28">
        <v>11873</v>
      </c>
      <c r="G13" s="28">
        <v>14002</v>
      </c>
      <c r="H13" s="28">
        <v>14416</v>
      </c>
      <c r="I13" s="28">
        <v>15316</v>
      </c>
      <c r="J13" s="28">
        <v>16241</v>
      </c>
      <c r="K13" s="28">
        <f>16918</f>
        <v>16918</v>
      </c>
      <c r="L13" s="28">
        <v>18405</v>
      </c>
      <c r="N13" s="45"/>
    </row>
    <row r="14" spans="1:14" s="3" customFormat="1" ht="15" customHeight="1">
      <c r="A14" s="123">
        <v>13</v>
      </c>
      <c r="B14" s="9" t="s">
        <v>78</v>
      </c>
      <c r="C14" s="9">
        <v>0</v>
      </c>
      <c r="D14" s="9">
        <v>6</v>
      </c>
      <c r="E14" s="9">
        <v>0</v>
      </c>
      <c r="F14" s="9">
        <v>0</v>
      </c>
      <c r="G14" s="9">
        <v>0</v>
      </c>
      <c r="H14" s="9">
        <v>3</v>
      </c>
      <c r="I14" s="9">
        <v>0</v>
      </c>
      <c r="J14" s="58">
        <v>3.5</v>
      </c>
      <c r="K14" s="9">
        <f>-3+3</f>
        <v>0</v>
      </c>
      <c r="L14" s="9">
        <v>0</v>
      </c>
      <c r="N14" s="45"/>
    </row>
    <row r="15" spans="1:14" s="3" customFormat="1" ht="15" customHeight="1">
      <c r="A15" s="123">
        <v>21</v>
      </c>
      <c r="B15" s="9" t="s">
        <v>80</v>
      </c>
      <c r="C15" s="9">
        <v>194</v>
      </c>
      <c r="D15" s="9">
        <v>148</v>
      </c>
      <c r="E15" s="9">
        <v>175</v>
      </c>
      <c r="F15" s="9">
        <v>173</v>
      </c>
      <c r="G15" s="9">
        <v>72</v>
      </c>
      <c r="H15" s="9">
        <v>7</v>
      </c>
      <c r="I15" s="9">
        <v>88</v>
      </c>
      <c r="J15" s="9">
        <v>94</v>
      </c>
      <c r="K15" s="9">
        <v>184</v>
      </c>
      <c r="L15" s="9">
        <v>200</v>
      </c>
      <c r="N15" s="45"/>
    </row>
    <row r="16" spans="1:14" s="3" customFormat="1" ht="15" customHeight="1">
      <c r="A16" s="123">
        <v>23.3</v>
      </c>
      <c r="B16" s="9" t="s">
        <v>81</v>
      </c>
      <c r="C16" s="9">
        <v>186</v>
      </c>
      <c r="D16" s="9">
        <v>241</v>
      </c>
      <c r="E16" s="9">
        <v>523</v>
      </c>
      <c r="F16" s="9">
        <v>366</v>
      </c>
      <c r="G16" s="9">
        <v>436</v>
      </c>
      <c r="H16" s="9">
        <v>426</v>
      </c>
      <c r="I16" s="9">
        <v>465</v>
      </c>
      <c r="J16" s="9">
        <v>431</v>
      </c>
      <c r="K16" s="9">
        <v>510</v>
      </c>
      <c r="L16" s="9">
        <v>399</v>
      </c>
      <c r="N16" s="45"/>
    </row>
    <row r="17" spans="1:14" s="3" customFormat="1" ht="15" customHeight="1">
      <c r="A17" s="123">
        <v>24</v>
      </c>
      <c r="B17" s="9" t="s">
        <v>82</v>
      </c>
      <c r="C17" s="9">
        <v>19</v>
      </c>
      <c r="D17" s="9">
        <v>19</v>
      </c>
      <c r="E17" s="9">
        <v>11</v>
      </c>
      <c r="F17" s="9">
        <v>28</v>
      </c>
      <c r="G17" s="9">
        <v>4</v>
      </c>
      <c r="H17" s="9">
        <v>0</v>
      </c>
      <c r="I17" s="9">
        <v>13</v>
      </c>
      <c r="J17" s="9">
        <v>20</v>
      </c>
      <c r="K17" s="9">
        <v>5</v>
      </c>
      <c r="L17" s="9">
        <v>8</v>
      </c>
      <c r="N17" s="45"/>
    </row>
    <row r="18" spans="1:14" s="3" customFormat="1" ht="15" customHeight="1">
      <c r="A18" s="123">
        <v>25</v>
      </c>
      <c r="B18" s="9" t="s">
        <v>83</v>
      </c>
      <c r="C18" s="28">
        <v>2443</v>
      </c>
      <c r="D18" s="28">
        <v>2185</v>
      </c>
      <c r="E18" s="28">
        <v>4779</v>
      </c>
      <c r="F18" s="28">
        <v>3298</v>
      </c>
      <c r="G18" s="28">
        <v>3202</v>
      </c>
      <c r="H18" s="28">
        <v>3938</v>
      </c>
      <c r="I18" s="28">
        <v>4492</v>
      </c>
      <c r="J18" s="28">
        <v>4400</v>
      </c>
      <c r="K18" s="28">
        <v>6355</v>
      </c>
      <c r="L18" s="28">
        <v>6395</v>
      </c>
      <c r="N18" s="45"/>
    </row>
    <row r="19" spans="1:14" s="3" customFormat="1" ht="15" customHeight="1">
      <c r="A19" s="123">
        <v>26</v>
      </c>
      <c r="B19" s="9" t="s">
        <v>84</v>
      </c>
      <c r="C19" s="9">
        <v>423</v>
      </c>
      <c r="D19" s="9">
        <v>383</v>
      </c>
      <c r="E19" s="9">
        <v>433</v>
      </c>
      <c r="F19" s="9">
        <v>426</v>
      </c>
      <c r="G19" s="9">
        <v>380</v>
      </c>
      <c r="H19" s="9">
        <v>436</v>
      </c>
      <c r="I19" s="9">
        <v>422</v>
      </c>
      <c r="J19" s="9">
        <v>437</v>
      </c>
      <c r="K19" s="9">
        <v>332</v>
      </c>
      <c r="L19" s="9">
        <v>401</v>
      </c>
      <c r="N19" s="45"/>
    </row>
    <row r="20" spans="1:14" s="3" customFormat="1" ht="15" customHeight="1">
      <c r="A20" s="123">
        <v>31</v>
      </c>
      <c r="B20" s="9" t="s">
        <v>85</v>
      </c>
      <c r="C20" s="29">
        <v>1635</v>
      </c>
      <c r="D20" s="30">
        <v>919</v>
      </c>
      <c r="E20" s="30">
        <v>541</v>
      </c>
      <c r="F20" s="30">
        <v>405</v>
      </c>
      <c r="G20" s="30">
        <v>429</v>
      </c>
      <c r="H20" s="30">
        <v>589</v>
      </c>
      <c r="I20" s="30">
        <v>926</v>
      </c>
      <c r="J20" s="30">
        <v>202</v>
      </c>
      <c r="K20" s="30">
        <v>821</v>
      </c>
      <c r="L20" s="30">
        <v>569</v>
      </c>
      <c r="N20" s="45"/>
    </row>
    <row r="21" spans="1:14" s="3" customFormat="1" ht="15" customHeight="1">
      <c r="A21" s="123"/>
      <c r="B21" s="55" t="s">
        <v>153</v>
      </c>
      <c r="C21" s="31">
        <v>46420</v>
      </c>
      <c r="D21" s="31">
        <v>46470</v>
      </c>
      <c r="E21" s="31">
        <v>49909</v>
      </c>
      <c r="F21" s="31">
        <v>50716</v>
      </c>
      <c r="G21" s="31">
        <v>54931</v>
      </c>
      <c r="H21" s="31">
        <v>57268</v>
      </c>
      <c r="I21" s="31">
        <v>60940</v>
      </c>
      <c r="J21" s="31">
        <v>63199</v>
      </c>
      <c r="K21" s="31">
        <f>SUM(K12:K20)</f>
        <v>70000</v>
      </c>
      <c r="L21" s="31">
        <f>SUM(L12:L20)</f>
        <v>73509</v>
      </c>
      <c r="N21" s="45"/>
    </row>
    <row r="22" spans="1:14" s="3" customFormat="1" ht="15" customHeight="1">
      <c r="A22" s="142" t="s">
        <v>154</v>
      </c>
      <c r="B22" s="142"/>
      <c r="C22" s="9">
        <v>233</v>
      </c>
      <c r="D22" s="9">
        <v>237</v>
      </c>
      <c r="E22" s="9">
        <v>237</v>
      </c>
      <c r="F22" s="9">
        <v>249</v>
      </c>
      <c r="G22" s="9">
        <v>261</v>
      </c>
      <c r="H22" s="9">
        <v>267</v>
      </c>
      <c r="I22" s="9">
        <v>269</v>
      </c>
      <c r="J22" s="9">
        <v>273</v>
      </c>
      <c r="K22" s="9">
        <v>271</v>
      </c>
      <c r="L22" s="9">
        <v>278</v>
      </c>
      <c r="N22" s="45"/>
    </row>
    <row r="23" spans="1:14" s="3" customFormat="1" ht="15" customHeight="1">
      <c r="A23" s="18"/>
      <c r="B23" s="18"/>
      <c r="C23" s="5"/>
      <c r="D23" s="5"/>
      <c r="E23" s="5"/>
      <c r="F23" s="5"/>
      <c r="G23" s="5"/>
      <c r="H23" s="5"/>
      <c r="I23" s="5"/>
      <c r="J23" s="5"/>
      <c r="K23" s="5"/>
      <c r="L23" s="5"/>
    </row>
    <row r="24" spans="1:14" s="3" customFormat="1" ht="15" customHeight="1"/>
    <row r="25" spans="1:14" s="3" customFormat="1" ht="15" customHeight="1">
      <c r="A25" s="12" t="s">
        <v>17</v>
      </c>
    </row>
  </sheetData>
  <mergeCells count="2">
    <mergeCell ref="A5:K5"/>
    <mergeCell ref="A22:B22"/>
  </mergeCells>
  <hyperlinks>
    <hyperlink ref="A25" location="Contents!A1" display="Back to Table of Contents" xr:uid="{00000000-0004-0000-0900-000001000000}"/>
    <hyperlink ref="A2" r:id="rId1" xr:uid="{BEAE18F0-144A-4FC1-9A98-35B3AACE8DD0}"/>
  </hyperlinks>
  <pageMargins left="0.75" right="0.75" top="1" bottom="1" header="0.5" footer="0.5"/>
  <pageSetup scale="60" fitToHeight="0" orientation="landscape" r:id="rId2"/>
  <headerFooter alignWithMargins="0"/>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0B3D6B-25D2-4FE2-9B52-F0AB7F1A6CFB}">
  <sheetPr>
    <pageSetUpPr fitToPage="1"/>
  </sheetPr>
  <dimension ref="A1:D28"/>
  <sheetViews>
    <sheetView zoomScaleNormal="100" workbookViewId="0">
      <selection activeCell="E5" sqref="E5"/>
    </sheetView>
  </sheetViews>
  <sheetFormatPr defaultColWidth="12.7109375" defaultRowHeight="15" customHeight="1"/>
  <cols>
    <col min="1" max="1" width="64.140625" style="3" customWidth="1"/>
    <col min="2" max="2" width="59.28515625" style="3" customWidth="1"/>
    <col min="3" max="16384" width="12.7109375" style="3"/>
  </cols>
  <sheetData>
    <row r="1" spans="1:4" ht="15" customHeight="1">
      <c r="A1" s="2" t="s">
        <v>4</v>
      </c>
    </row>
    <row r="2" spans="1:4" s="9" customFormat="1" ht="15" customHeight="1">
      <c r="A2" s="70" t="s">
        <v>0</v>
      </c>
    </row>
    <row r="5" spans="1:4" ht="30" customHeight="1">
      <c r="A5" s="126" t="s">
        <v>155</v>
      </c>
      <c r="B5" s="126"/>
      <c r="C5" s="126"/>
    </row>
    <row r="6" spans="1:4" ht="15" customHeight="1">
      <c r="A6" s="18" t="s">
        <v>156</v>
      </c>
      <c r="B6" s="14"/>
      <c r="C6" s="14"/>
    </row>
    <row r="7" spans="1:4" ht="15" customHeight="1">
      <c r="A7" s="19"/>
      <c r="B7" s="116"/>
      <c r="C7" s="116"/>
    </row>
    <row r="8" spans="1:4" ht="15" customHeight="1">
      <c r="A8" s="68" t="s">
        <v>157</v>
      </c>
      <c r="B8" s="66" t="s">
        <v>158</v>
      </c>
      <c r="C8" s="66" t="s">
        <v>159</v>
      </c>
    </row>
    <row r="9" spans="1:4" ht="15" customHeight="1">
      <c r="A9" s="61"/>
      <c r="B9" s="61"/>
      <c r="C9" s="61"/>
    </row>
    <row r="10" spans="1:4" ht="15" customHeight="1">
      <c r="A10" s="9" t="s">
        <v>160</v>
      </c>
      <c r="B10" s="9" t="s">
        <v>161</v>
      </c>
      <c r="C10" s="9">
        <v>897</v>
      </c>
      <c r="D10" s="45"/>
    </row>
    <row r="11" spans="1:4" ht="15" customHeight="1">
      <c r="A11" s="9" t="s">
        <v>162</v>
      </c>
      <c r="B11" s="9" t="s">
        <v>163</v>
      </c>
      <c r="C11" s="28">
        <v>1900</v>
      </c>
      <c r="D11" s="45"/>
    </row>
    <row r="12" spans="1:4" ht="15" customHeight="1">
      <c r="A12" s="9" t="s">
        <v>164</v>
      </c>
      <c r="B12" s="9" t="s">
        <v>165</v>
      </c>
      <c r="C12" s="9">
        <v>420</v>
      </c>
      <c r="D12" s="45"/>
    </row>
    <row r="13" spans="1:4" ht="15" customHeight="1">
      <c r="A13" s="9" t="s">
        <v>164</v>
      </c>
      <c r="B13" s="9" t="s">
        <v>166</v>
      </c>
      <c r="C13" s="9">
        <v>249</v>
      </c>
      <c r="D13" s="45"/>
    </row>
    <row r="14" spans="1:4" ht="15" customHeight="1">
      <c r="A14" s="9" t="s">
        <v>164</v>
      </c>
      <c r="B14" s="9" t="s">
        <v>167</v>
      </c>
      <c r="C14" s="9">
        <v>333</v>
      </c>
    </row>
    <row r="15" spans="1:4" ht="15" customHeight="1">
      <c r="A15" s="9" t="s">
        <v>168</v>
      </c>
      <c r="B15" s="9" t="s">
        <v>169</v>
      </c>
      <c r="C15" s="28">
        <v>249</v>
      </c>
    </row>
    <row r="16" spans="1:4" ht="15" customHeight="1">
      <c r="A16" s="9" t="s">
        <v>170</v>
      </c>
      <c r="B16" s="9" t="s">
        <v>171</v>
      </c>
      <c r="C16" s="9">
        <v>99</v>
      </c>
    </row>
    <row r="17" spans="1:3" ht="15" customHeight="1">
      <c r="A17" s="9" t="s">
        <v>172</v>
      </c>
      <c r="B17" s="9" t="s">
        <v>171</v>
      </c>
      <c r="C17" s="9">
        <v>99</v>
      </c>
    </row>
    <row r="18" spans="1:3" ht="15" customHeight="1">
      <c r="A18" s="9" t="s">
        <v>170</v>
      </c>
      <c r="B18" s="9" t="s">
        <v>173</v>
      </c>
      <c r="C18" s="28">
        <v>750</v>
      </c>
    </row>
    <row r="19" spans="1:3" ht="15" customHeight="1">
      <c r="A19" s="9" t="s">
        <v>172</v>
      </c>
      <c r="B19" s="9" t="s">
        <v>173</v>
      </c>
      <c r="C19" s="28">
        <v>250</v>
      </c>
    </row>
    <row r="20" spans="1:3" ht="15" customHeight="1">
      <c r="A20" s="9" t="s">
        <v>168</v>
      </c>
      <c r="B20" s="9" t="s">
        <v>174</v>
      </c>
      <c r="C20" s="30">
        <v>299</v>
      </c>
    </row>
    <row r="21" spans="1:3" ht="15" customHeight="1">
      <c r="A21" s="55" t="s">
        <v>40</v>
      </c>
      <c r="B21" s="9"/>
      <c r="C21" s="31">
        <f>SUM(C10:C20)</f>
        <v>5545</v>
      </c>
    </row>
    <row r="22" spans="1:3" ht="15" customHeight="1">
      <c r="A22" s="18"/>
      <c r="B22" s="18"/>
      <c r="C22" s="18"/>
    </row>
    <row r="24" spans="1:3" ht="15" customHeight="1">
      <c r="A24" s="12" t="s">
        <v>17</v>
      </c>
    </row>
    <row r="27" spans="1:3" ht="15" customHeight="1">
      <c r="A27" s="9"/>
      <c r="B27"/>
      <c r="C27"/>
    </row>
    <row r="28" spans="1:3" ht="15" customHeight="1">
      <c r="A28" s="33"/>
      <c r="B28"/>
      <c r="C28"/>
    </row>
  </sheetData>
  <sortState xmlns:xlrd2="http://schemas.microsoft.com/office/spreadsheetml/2017/richdata2" ref="A10:C20">
    <sortCondition ref="B10:B20"/>
    <sortCondition ref="A10:A20"/>
  </sortState>
  <mergeCells count="1">
    <mergeCell ref="A5:C5"/>
  </mergeCells>
  <hyperlinks>
    <hyperlink ref="A24" location="Contents!A1" display="Back to Table of Contents" xr:uid="{0D9CFB38-9D00-46BA-84A6-867E118F688B}"/>
    <hyperlink ref="A2" r:id="rId1" xr:uid="{8673EAC7-885E-4E69-83C2-3400839D5439}"/>
  </hyperlinks>
  <pageMargins left="0.75" right="0.75" top="1" bottom="1" header="0.5" footer="0.5"/>
  <pageSetup scale="88"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B9F08-2C4D-483F-9D94-EC16B985B2A7}">
  <sheetPr>
    <pageSetUpPr fitToPage="1"/>
  </sheetPr>
  <dimension ref="A1:C35"/>
  <sheetViews>
    <sheetView zoomScaleNormal="100" workbookViewId="0">
      <selection activeCell="A2" sqref="A2"/>
    </sheetView>
  </sheetViews>
  <sheetFormatPr defaultColWidth="12.7109375" defaultRowHeight="15" customHeight="1"/>
  <cols>
    <col min="1" max="1" width="65" style="3" customWidth="1"/>
    <col min="2" max="2" width="57.28515625" style="3" customWidth="1"/>
    <col min="3" max="3" width="24.140625" style="3" customWidth="1"/>
    <col min="4" max="16384" width="12.7109375" style="3"/>
  </cols>
  <sheetData>
    <row r="1" spans="1:3" ht="15" customHeight="1">
      <c r="A1" s="2" t="s">
        <v>4</v>
      </c>
    </row>
    <row r="2" spans="1:3" s="9" customFormat="1" ht="15" customHeight="1">
      <c r="A2" s="70" t="s">
        <v>0</v>
      </c>
    </row>
    <row r="5" spans="1:3" ht="30" customHeight="1">
      <c r="A5" s="126" t="s">
        <v>175</v>
      </c>
      <c r="B5" s="126"/>
      <c r="C5" s="126"/>
    </row>
    <row r="6" spans="1:3" ht="15" customHeight="1">
      <c r="A6" s="18" t="s">
        <v>156</v>
      </c>
      <c r="B6" s="14"/>
      <c r="C6" s="14"/>
    </row>
    <row r="7" spans="1:3" ht="15" customHeight="1">
      <c r="A7" s="19"/>
      <c r="B7" s="116"/>
      <c r="C7" s="116"/>
    </row>
    <row r="8" spans="1:3" ht="15" customHeight="1">
      <c r="A8" s="55" t="s">
        <v>176</v>
      </c>
      <c r="B8" s="121" t="s">
        <v>177</v>
      </c>
      <c r="C8" s="69" t="s">
        <v>178</v>
      </c>
    </row>
    <row r="9" spans="1:3" ht="15" customHeight="1">
      <c r="A9" s="61"/>
      <c r="B9" s="61"/>
      <c r="C9" s="61"/>
    </row>
    <row r="10" spans="1:3" ht="15" customHeight="1">
      <c r="A10" s="9" t="s">
        <v>179</v>
      </c>
      <c r="B10" s="9" t="s">
        <v>161</v>
      </c>
      <c r="C10" s="9">
        <v>600</v>
      </c>
    </row>
    <row r="11" spans="1:3" ht="15" customHeight="1">
      <c r="A11" s="9" t="s">
        <v>180</v>
      </c>
      <c r="B11" s="9" t="s">
        <v>163</v>
      </c>
      <c r="C11" s="28">
        <v>1600</v>
      </c>
    </row>
    <row r="12" spans="1:3" ht="15" customHeight="1">
      <c r="A12" s="9" t="s">
        <v>181</v>
      </c>
      <c r="B12" s="9" t="s">
        <v>182</v>
      </c>
      <c r="C12" s="9">
        <v>600</v>
      </c>
    </row>
    <row r="13" spans="1:3" ht="15" customHeight="1">
      <c r="A13" s="9" t="s">
        <v>179</v>
      </c>
      <c r="B13" s="9" t="s">
        <v>183</v>
      </c>
      <c r="C13" s="9">
        <v>150</v>
      </c>
    </row>
    <row r="14" spans="1:3" ht="15" customHeight="1">
      <c r="A14" s="9" t="s">
        <v>172</v>
      </c>
      <c r="B14" s="9" t="s">
        <v>171</v>
      </c>
      <c r="C14" s="9">
        <v>400</v>
      </c>
    </row>
    <row r="15" spans="1:3" ht="15" customHeight="1">
      <c r="A15" s="9" t="s">
        <v>184</v>
      </c>
      <c r="B15" s="9" t="s">
        <v>185</v>
      </c>
      <c r="C15" s="9">
        <v>300</v>
      </c>
    </row>
    <row r="16" spans="1:3" ht="15" customHeight="1">
      <c r="A16" s="9" t="s">
        <v>186</v>
      </c>
      <c r="B16" s="9" t="s">
        <v>173</v>
      </c>
      <c r="C16" s="29">
        <v>1000</v>
      </c>
    </row>
    <row r="17" spans="1:3" ht="15" customHeight="1">
      <c r="A17" s="38" t="s">
        <v>40</v>
      </c>
      <c r="B17" s="9"/>
      <c r="C17" s="31">
        <v>4650</v>
      </c>
    </row>
    <row r="18" spans="1:3" ht="15" customHeight="1">
      <c r="A18" s="18"/>
      <c r="B18" s="18"/>
      <c r="C18" s="18"/>
    </row>
    <row r="20" spans="1:3" ht="15" customHeight="1">
      <c r="A20" s="12" t="s">
        <v>17</v>
      </c>
    </row>
    <row r="23" spans="1:3" ht="15" customHeight="1">
      <c r="A23" s="2"/>
      <c r="B23" s="32"/>
      <c r="C23" s="32"/>
    </row>
    <row r="24" spans="1:3" ht="15" customHeight="1">
      <c r="A24" s="40"/>
      <c r="B24" s="61"/>
      <c r="C24" s="61"/>
    </row>
    <row r="25" spans="1:3" ht="15" customHeight="1">
      <c r="A25" s="61"/>
      <c r="B25" s="61"/>
      <c r="C25" s="61"/>
    </row>
    <row r="26" spans="1:3" ht="15" customHeight="1">
      <c r="A26" s="41"/>
      <c r="B26" s="39"/>
      <c r="C26" s="43"/>
    </row>
    <row r="27" spans="1:3" ht="15" customHeight="1">
      <c r="A27" s="41"/>
      <c r="B27" s="39"/>
      <c r="C27" s="43"/>
    </row>
    <row r="28" spans="1:3" ht="15" customHeight="1">
      <c r="A28" s="41"/>
      <c r="B28" s="39"/>
      <c r="C28" s="43"/>
    </row>
    <row r="29" spans="1:3" ht="15" customHeight="1">
      <c r="A29" s="41"/>
      <c r="B29" s="39"/>
      <c r="C29" s="43"/>
    </row>
    <row r="30" spans="1:3" ht="15" customHeight="1">
      <c r="A30" s="41"/>
      <c r="B30" s="39"/>
      <c r="C30" s="43"/>
    </row>
    <row r="31" spans="1:3" ht="15" customHeight="1">
      <c r="A31" s="41"/>
      <c r="B31" s="39"/>
      <c r="C31" s="43"/>
    </row>
    <row r="32" spans="1:3" ht="15" customHeight="1">
      <c r="A32" s="41"/>
      <c r="B32" s="39"/>
      <c r="C32" s="43"/>
    </row>
    <row r="33" spans="1:3" ht="15" customHeight="1">
      <c r="A33" s="42"/>
      <c r="B33" s="121"/>
      <c r="C33" s="44"/>
    </row>
    <row r="34" spans="1:3" ht="15" customHeight="1">
      <c r="A34"/>
      <c r="B34"/>
      <c r="C34"/>
    </row>
    <row r="35" spans="1:3" ht="15" customHeight="1">
      <c r="A35"/>
      <c r="B35"/>
      <c r="C35"/>
    </row>
  </sheetData>
  <mergeCells count="1">
    <mergeCell ref="A5:C5"/>
  </mergeCells>
  <hyperlinks>
    <hyperlink ref="A20" location="Contents!A1" display="Back to Table of Contents" xr:uid="{3515D643-AF8C-41E4-864A-C5B47AED3B80}"/>
    <hyperlink ref="A2" r:id="rId1" xr:uid="{CB8D9E95-33FB-4D9E-95F6-9CDABC3E9050}"/>
  </hyperlinks>
  <pageMargins left="0.75" right="0.75" top="1" bottom="1" header="0.5" footer="0.5"/>
  <pageSetup scale="82" orientation="landscape" r:id="rId2"/>
  <headerFooter alignWithMargins="0"/>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A4AE8-CF7E-4E4D-8ACD-33ED7C8264D2}">
  <sheetPr>
    <pageSetUpPr fitToPage="1"/>
  </sheetPr>
  <dimension ref="A1:O20"/>
  <sheetViews>
    <sheetView zoomScaleNormal="100" workbookViewId="0">
      <selection activeCell="A5" sqref="A5:B5"/>
    </sheetView>
  </sheetViews>
  <sheetFormatPr defaultColWidth="12.28515625" defaultRowHeight="15" customHeight="1"/>
  <cols>
    <col min="1" max="1" width="58.28515625" style="3" customWidth="1"/>
    <col min="2" max="2" width="12.7109375" style="3" customWidth="1"/>
    <col min="3" max="15" width="8.28515625" style="3" customWidth="1"/>
    <col min="16" max="18" width="12.28515625" style="3" customWidth="1"/>
    <col min="19" max="19" width="24" style="3" customWidth="1"/>
    <col min="20" max="31" width="9.28515625" style="3" customWidth="1"/>
    <col min="32" max="32" width="4.7109375" style="3" customWidth="1"/>
    <col min="33" max="34" width="9.28515625" style="3" customWidth="1"/>
    <col min="35" max="16384" width="12.28515625" style="3"/>
  </cols>
  <sheetData>
    <row r="1" spans="1:15" ht="15" customHeight="1">
      <c r="A1" s="2" t="s">
        <v>4</v>
      </c>
    </row>
    <row r="2" spans="1:15" s="9" customFormat="1" ht="15" customHeight="1">
      <c r="A2" s="15" t="s">
        <v>0</v>
      </c>
    </row>
    <row r="5" spans="1:15" ht="30" customHeight="1">
      <c r="A5" s="126" t="s">
        <v>195</v>
      </c>
      <c r="B5" s="126"/>
      <c r="C5" s="17"/>
      <c r="D5" s="17"/>
      <c r="E5" s="17"/>
      <c r="F5" s="17"/>
      <c r="G5" s="17"/>
      <c r="H5" s="17"/>
      <c r="I5" s="17"/>
      <c r="J5" s="17"/>
      <c r="K5" s="17"/>
      <c r="L5" s="17"/>
      <c r="M5" s="17"/>
      <c r="N5" s="17"/>
      <c r="O5" s="17"/>
    </row>
    <row r="6" spans="1:15" ht="15" customHeight="1">
      <c r="A6" s="18" t="s">
        <v>187</v>
      </c>
      <c r="B6" s="14"/>
      <c r="C6" s="17"/>
      <c r="D6" s="17"/>
      <c r="E6" s="17"/>
      <c r="F6" s="17"/>
      <c r="G6" s="17"/>
      <c r="H6" s="17"/>
      <c r="I6" s="17"/>
      <c r="J6" s="17"/>
      <c r="K6" s="17"/>
      <c r="L6" s="17"/>
      <c r="M6" s="17"/>
      <c r="N6" s="17"/>
      <c r="O6" s="17"/>
    </row>
    <row r="7" spans="1:15" ht="15" customHeight="1">
      <c r="A7" s="19"/>
      <c r="B7" s="116"/>
      <c r="C7" s="17"/>
      <c r="D7" s="17"/>
      <c r="E7" s="17"/>
      <c r="F7" s="17"/>
      <c r="G7" s="17"/>
      <c r="H7" s="17"/>
      <c r="I7" s="17"/>
      <c r="J7" s="17"/>
      <c r="K7" s="17"/>
      <c r="L7" s="17"/>
      <c r="M7" s="17"/>
      <c r="N7" s="17"/>
      <c r="O7" s="17"/>
    </row>
    <row r="8" spans="1:15" ht="15" customHeight="1">
      <c r="A8" s="117"/>
      <c r="B8" s="117"/>
    </row>
    <row r="9" spans="1:15" ht="30" customHeight="1">
      <c r="A9" s="118" t="s">
        <v>188</v>
      </c>
      <c r="B9" s="119">
        <v>3.1</v>
      </c>
      <c r="C9" s="6"/>
      <c r="D9" s="6"/>
      <c r="E9" s="6"/>
      <c r="F9" s="6"/>
      <c r="G9" s="6"/>
      <c r="H9" s="6"/>
      <c r="I9" s="7"/>
    </row>
    <row r="10" spans="1:15" ht="15" customHeight="1">
      <c r="A10" s="118" t="s">
        <v>189</v>
      </c>
      <c r="B10" s="119">
        <v>0.6</v>
      </c>
      <c r="C10" s="6"/>
      <c r="D10" s="6"/>
      <c r="E10" s="6"/>
      <c r="F10" s="6"/>
      <c r="G10" s="6"/>
      <c r="H10" s="6"/>
      <c r="I10" s="7"/>
    </row>
    <row r="11" spans="1:15" ht="30" customHeight="1">
      <c r="A11" s="118"/>
      <c r="B11" s="119"/>
      <c r="C11" s="6"/>
      <c r="D11" s="6"/>
      <c r="E11" s="6"/>
      <c r="F11" s="6"/>
      <c r="G11" s="6"/>
      <c r="H11" s="6"/>
      <c r="I11" s="7"/>
    </row>
    <row r="12" spans="1:15" ht="42.75">
      <c r="A12" s="118" t="s">
        <v>190</v>
      </c>
      <c r="B12" s="119">
        <v>-0.2</v>
      </c>
      <c r="C12" s="6"/>
      <c r="D12" s="6"/>
      <c r="E12" s="6"/>
      <c r="F12" s="6"/>
      <c r="G12" s="6"/>
      <c r="H12" s="6"/>
      <c r="I12" s="7"/>
    </row>
    <row r="13" spans="1:15" ht="15" customHeight="1">
      <c r="A13" s="18"/>
      <c r="B13" s="18"/>
    </row>
    <row r="15" spans="1:15" ht="15" customHeight="1">
      <c r="A15" s="120" t="s">
        <v>17</v>
      </c>
    </row>
    <row r="17" spans="1:2" ht="15" customHeight="1">
      <c r="A17" s="127" t="s">
        <v>191</v>
      </c>
      <c r="B17" s="127"/>
    </row>
    <row r="18" spans="1:2" ht="15" customHeight="1">
      <c r="A18" s="3" t="s">
        <v>192</v>
      </c>
    </row>
    <row r="19" spans="1:2" ht="15" customHeight="1">
      <c r="A19" s="17" t="s">
        <v>193</v>
      </c>
    </row>
    <row r="20" spans="1:2" ht="15" customHeight="1">
      <c r="A20" s="3" t="s">
        <v>194</v>
      </c>
    </row>
  </sheetData>
  <mergeCells count="2">
    <mergeCell ref="A5:B5"/>
    <mergeCell ref="A17:B17"/>
  </mergeCells>
  <hyperlinks>
    <hyperlink ref="A15" location="Contents!A1" display="Back to Table of Contents" xr:uid="{6D942056-058E-44DA-AEB0-F194FB01ECB4}"/>
    <hyperlink ref="A2" r:id="rId1" xr:uid="{206D8E0C-6BDE-44F7-B56D-B62A36DB5478}"/>
  </hyperlinks>
  <pageMargins left="0.5" right="0.5" top="0.5" bottom="0.5" header="0" footer="0"/>
  <pageSetup scale="94" orientation="portrait"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7DD36-5CF5-4EDF-8A27-560B3D91DAD7}">
  <sheetPr>
    <pageSetUpPr fitToPage="1"/>
  </sheetPr>
  <dimension ref="A1:H20"/>
  <sheetViews>
    <sheetView zoomScaleNormal="100" workbookViewId="0">
      <selection activeCell="A2" sqref="A2"/>
    </sheetView>
  </sheetViews>
  <sheetFormatPr defaultColWidth="12.7109375" defaultRowHeight="15" customHeight="1"/>
  <cols>
    <col min="1" max="1" width="73.28515625" style="3" customWidth="1"/>
    <col min="2" max="4" width="15.7109375" style="3" customWidth="1"/>
    <col min="5" max="16384" width="12.7109375" style="3"/>
  </cols>
  <sheetData>
    <row r="1" spans="1:8" ht="15" customHeight="1">
      <c r="A1" s="2" t="s">
        <v>4</v>
      </c>
    </row>
    <row r="2" spans="1:8" s="9" customFormat="1" ht="15" customHeight="1">
      <c r="A2" s="70" t="s">
        <v>0</v>
      </c>
    </row>
    <row r="5" spans="1:8" ht="30" customHeight="1">
      <c r="A5" s="126" t="s">
        <v>5</v>
      </c>
      <c r="B5" s="126"/>
      <c r="C5" s="126"/>
      <c r="D5" s="126"/>
      <c r="E5" s="17"/>
      <c r="F5" s="17"/>
      <c r="G5" s="17"/>
      <c r="H5" s="17"/>
    </row>
    <row r="6" spans="1:8" ht="15" customHeight="1">
      <c r="A6" s="18"/>
      <c r="B6" s="14"/>
      <c r="C6" s="14"/>
      <c r="D6" s="14"/>
      <c r="E6" s="17"/>
      <c r="F6" s="17"/>
      <c r="G6" s="17"/>
      <c r="H6" s="17"/>
    </row>
    <row r="7" spans="1:8" ht="15" customHeight="1">
      <c r="A7" s="19"/>
      <c r="B7" s="116"/>
      <c r="C7" s="116"/>
      <c r="D7" s="116"/>
      <c r="E7" s="17"/>
      <c r="F7" s="17"/>
      <c r="G7" s="17"/>
      <c r="H7" s="17"/>
    </row>
    <row r="8" spans="1:8" ht="15" customHeight="1">
      <c r="A8" s="72"/>
      <c r="B8" s="73" t="s">
        <v>6</v>
      </c>
      <c r="C8" s="73" t="s">
        <v>7</v>
      </c>
      <c r="D8" s="73" t="s">
        <v>8</v>
      </c>
      <c r="E8" s="17"/>
      <c r="F8" s="17"/>
      <c r="G8" s="17"/>
      <c r="H8" s="17"/>
    </row>
    <row r="9" spans="1:8" ht="15" customHeight="1">
      <c r="A9" s="74" t="s">
        <v>9</v>
      </c>
      <c r="B9" s="75" t="s">
        <v>10</v>
      </c>
      <c r="C9" s="75" t="s">
        <v>11</v>
      </c>
      <c r="D9" s="75" t="s">
        <v>11</v>
      </c>
    </row>
    <row r="10" spans="1:8" ht="57.75">
      <c r="A10" s="86" t="s">
        <v>12</v>
      </c>
      <c r="B10" s="76" t="s">
        <v>13</v>
      </c>
      <c r="C10" s="76" t="s">
        <v>13</v>
      </c>
      <c r="D10" s="76" t="s">
        <v>13</v>
      </c>
    </row>
    <row r="11" spans="1:8" ht="86.25">
      <c r="A11" s="86" t="s">
        <v>14</v>
      </c>
      <c r="B11" s="76">
        <v>675</v>
      </c>
      <c r="C11" s="110">
        <v>900</v>
      </c>
      <c r="D11" s="110">
        <v>900</v>
      </c>
    </row>
    <row r="12" spans="1:8" ht="72">
      <c r="A12" s="86" t="s">
        <v>15</v>
      </c>
      <c r="B12" s="76">
        <v>100</v>
      </c>
      <c r="C12" s="76">
        <v>100</v>
      </c>
      <c r="D12" s="76">
        <v>100</v>
      </c>
    </row>
    <row r="13" spans="1:8" ht="144">
      <c r="A13" s="86" t="s">
        <v>16</v>
      </c>
      <c r="B13" s="76">
        <v>102</v>
      </c>
      <c r="C13" s="76">
        <v>100</v>
      </c>
      <c r="D13" s="76">
        <v>100</v>
      </c>
    </row>
    <row r="14" spans="1:8" ht="15" customHeight="1">
      <c r="A14" s="77"/>
      <c r="B14" s="77"/>
      <c r="C14" s="77"/>
      <c r="D14" s="77"/>
    </row>
    <row r="15" spans="1:8" ht="15" customHeight="1">
      <c r="A15" s="78"/>
      <c r="B15" s="78"/>
      <c r="C15" s="78"/>
      <c r="D15" s="78"/>
    </row>
    <row r="16" spans="1:8" ht="15" customHeight="1">
      <c r="A16" s="12" t="s">
        <v>17</v>
      </c>
    </row>
    <row r="18" spans="1:4" ht="15" customHeight="1">
      <c r="A18" s="127"/>
      <c r="B18" s="127"/>
      <c r="C18" s="127"/>
      <c r="D18" s="127"/>
    </row>
    <row r="20" spans="1:4" ht="15" customHeight="1">
      <c r="A20" s="17"/>
    </row>
  </sheetData>
  <mergeCells count="2">
    <mergeCell ref="A5:D5"/>
    <mergeCell ref="A18:D18"/>
  </mergeCells>
  <hyperlinks>
    <hyperlink ref="A16" location="Contents!A1" display="Back to Table of Contents" xr:uid="{975C5FDC-245E-479B-9C68-4998A6256B2C}"/>
    <hyperlink ref="A2" r:id="rId1" xr:uid="{376E8887-1658-4ED9-AE3F-97D3D8CF9DDA}"/>
  </hyperlinks>
  <pageMargins left="0.5" right="0.5" top="0.5" bottom="0.5" header="0" footer="0"/>
  <pageSetup scale="84" orientation="portrait" r:id="rId2"/>
  <headerFooter alignWithMargins="0"/>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pageSetUpPr autoPageBreaks="0"/>
  </sheetPr>
  <dimension ref="A1:B38"/>
  <sheetViews>
    <sheetView zoomScaleNormal="100" workbookViewId="0">
      <selection activeCell="A2" sqref="A2"/>
    </sheetView>
  </sheetViews>
  <sheetFormatPr defaultColWidth="12.7109375" defaultRowHeight="15" customHeight="1"/>
  <cols>
    <col min="1" max="1" width="72" style="3" customWidth="1"/>
    <col min="2" max="2" width="17" style="3" customWidth="1"/>
    <col min="3" max="16384" width="12.7109375" style="3"/>
  </cols>
  <sheetData>
    <row r="1" spans="1:2" ht="15" customHeight="1">
      <c r="A1" s="2" t="s">
        <v>4</v>
      </c>
    </row>
    <row r="2" spans="1:2" s="9" customFormat="1" ht="15" customHeight="1">
      <c r="A2" s="70" t="s">
        <v>0</v>
      </c>
    </row>
    <row r="4" spans="1:2" ht="30" customHeight="1">
      <c r="A4" s="128" t="s">
        <v>18</v>
      </c>
      <c r="B4" s="128"/>
    </row>
    <row r="5" spans="1:2" ht="15" customHeight="1">
      <c r="A5" s="18"/>
      <c r="B5" s="14"/>
    </row>
    <row r="6" spans="1:2" ht="15" customHeight="1">
      <c r="A6" s="19"/>
      <c r="B6" s="116"/>
    </row>
    <row r="7" spans="1:2" ht="15" customHeight="1">
      <c r="A7" s="56"/>
      <c r="B7" s="46" t="s">
        <v>19</v>
      </c>
    </row>
    <row r="8" spans="1:2" ht="15" customHeight="1">
      <c r="A8" s="129" t="s">
        <v>20</v>
      </c>
      <c r="B8" s="129"/>
    </row>
    <row r="9" spans="1:2" ht="15" customHeight="1">
      <c r="A9" s="9" t="s">
        <v>21</v>
      </c>
      <c r="B9" s="9">
        <v>52</v>
      </c>
    </row>
    <row r="10" spans="1:2" ht="15" customHeight="1">
      <c r="A10" s="9" t="s">
        <v>22</v>
      </c>
      <c r="B10" s="9">
        <v>27</v>
      </c>
    </row>
    <row r="11" spans="1:2" ht="15" customHeight="1">
      <c r="A11" s="9" t="s">
        <v>23</v>
      </c>
      <c r="B11" s="9">
        <v>25</v>
      </c>
    </row>
    <row r="12" spans="1:2" ht="15" customHeight="1">
      <c r="A12" s="9" t="s">
        <v>24</v>
      </c>
      <c r="B12" s="9">
        <f>24</f>
        <v>24</v>
      </c>
    </row>
    <row r="13" spans="1:2" ht="15" customHeight="1">
      <c r="A13" s="9" t="s">
        <v>25</v>
      </c>
      <c r="B13" s="9">
        <v>20</v>
      </c>
    </row>
    <row r="14" spans="1:2" ht="15" customHeight="1">
      <c r="A14" s="9" t="s">
        <v>26</v>
      </c>
      <c r="B14" s="9">
        <f>17</f>
        <v>17</v>
      </c>
    </row>
    <row r="15" spans="1:2" ht="15" customHeight="1">
      <c r="A15" s="9" t="s">
        <v>27</v>
      </c>
      <c r="B15" s="9">
        <v>16</v>
      </c>
    </row>
    <row r="16" spans="1:2" ht="15" customHeight="1">
      <c r="A16" s="9" t="s">
        <v>28</v>
      </c>
      <c r="B16" s="9">
        <v>9</v>
      </c>
    </row>
    <row r="17" spans="1:2" ht="15" customHeight="1">
      <c r="A17" s="9" t="s">
        <v>29</v>
      </c>
      <c r="B17" s="9">
        <v>9</v>
      </c>
    </row>
    <row r="18" spans="1:2" ht="15" customHeight="1">
      <c r="A18" s="9" t="s">
        <v>30</v>
      </c>
      <c r="B18" s="9">
        <v>6</v>
      </c>
    </row>
    <row r="19" spans="1:2" ht="15" customHeight="1">
      <c r="A19" s="9"/>
      <c r="B19" s="9"/>
    </row>
    <row r="20" spans="1:2" ht="15" customHeight="1">
      <c r="A20" s="9"/>
      <c r="B20" s="9"/>
    </row>
    <row r="21" spans="1:2" ht="15" customHeight="1">
      <c r="A21" s="129" t="s">
        <v>31</v>
      </c>
      <c r="B21" s="129"/>
    </row>
    <row r="22" spans="1:2" ht="15" customHeight="1">
      <c r="A22" s="9" t="s">
        <v>32</v>
      </c>
      <c r="B22" s="9">
        <v>15</v>
      </c>
    </row>
    <row r="23" spans="1:2" ht="15" customHeight="1">
      <c r="A23" s="9" t="s">
        <v>33</v>
      </c>
      <c r="B23" s="9">
        <v>14</v>
      </c>
    </row>
    <row r="24" spans="1:2" ht="15" customHeight="1">
      <c r="A24" s="9" t="s">
        <v>34</v>
      </c>
      <c r="B24" s="9">
        <v>13</v>
      </c>
    </row>
    <row r="25" spans="1:2" ht="15" customHeight="1">
      <c r="A25" s="9" t="s">
        <v>35</v>
      </c>
      <c r="B25" s="9">
        <v>10</v>
      </c>
    </row>
    <row r="26" spans="1:2" ht="15" customHeight="1">
      <c r="A26" s="9" t="s">
        <v>36</v>
      </c>
      <c r="B26" s="9">
        <v>6</v>
      </c>
    </row>
    <row r="27" spans="1:2" ht="15" customHeight="1">
      <c r="A27" s="9" t="s">
        <v>37</v>
      </c>
      <c r="B27" s="9">
        <v>5</v>
      </c>
    </row>
    <row r="28" spans="1:2" ht="15" customHeight="1">
      <c r="A28" s="9" t="s">
        <v>38</v>
      </c>
      <c r="B28" s="9">
        <v>4</v>
      </c>
    </row>
    <row r="29" spans="1:2" ht="15" customHeight="1">
      <c r="A29" s="9" t="s">
        <v>39</v>
      </c>
      <c r="B29" s="9">
        <v>1</v>
      </c>
    </row>
    <row r="30" spans="1:2" ht="15" customHeight="1">
      <c r="A30" s="55" t="s">
        <v>40</v>
      </c>
      <c r="B30" s="55">
        <f>SUM(B9:B29)</f>
        <v>273</v>
      </c>
    </row>
    <row r="31" spans="1:2" ht="15" customHeight="1">
      <c r="A31" s="18"/>
      <c r="B31" s="18"/>
    </row>
    <row r="33" spans="1:2" ht="15" customHeight="1">
      <c r="A33" s="12" t="s">
        <v>17</v>
      </c>
    </row>
    <row r="35" spans="1:2" ht="15" customHeight="1">
      <c r="A35" s="127"/>
      <c r="B35" s="127"/>
    </row>
    <row r="38" spans="1:2" ht="15" customHeight="1">
      <c r="A38" s="17"/>
    </row>
  </sheetData>
  <sortState xmlns:xlrd2="http://schemas.microsoft.com/office/spreadsheetml/2017/richdata2" ref="A22:B29">
    <sortCondition descending="1" ref="B22:B29"/>
  </sortState>
  <mergeCells count="4">
    <mergeCell ref="A35:B35"/>
    <mergeCell ref="A4:B4"/>
    <mergeCell ref="A8:B8"/>
    <mergeCell ref="A21:B21"/>
  </mergeCells>
  <hyperlinks>
    <hyperlink ref="A33" location="Contents!A1" display="Back to Table of Contents" xr:uid="{00000000-0004-0000-0200-000001000000}"/>
    <hyperlink ref="A2" r:id="rId1" xr:uid="{F410FEB5-3DCB-4A09-AE76-9BD0299A9D41}"/>
  </hyperlinks>
  <pageMargins left="0.75" right="0.75" top="0.75" bottom="0.75" header="0.3" footer="0.3"/>
  <pageSetup orientation="portrait"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S37"/>
  <sheetViews>
    <sheetView zoomScaleNormal="100" workbookViewId="0">
      <selection activeCell="A2" sqref="A2:XFD2"/>
    </sheetView>
  </sheetViews>
  <sheetFormatPr defaultColWidth="12.7109375" defaultRowHeight="15" customHeight="1"/>
  <cols>
    <col min="1" max="1" width="50.7109375" style="3" customWidth="1"/>
    <col min="2" max="3" width="12.7109375" style="3"/>
    <col min="4" max="4" width="2.7109375" style="3" customWidth="1"/>
    <col min="5" max="5" width="12.7109375" style="3"/>
    <col min="6" max="6" width="12.7109375" style="3" customWidth="1"/>
    <col min="7" max="7" width="2.7109375" style="3" customWidth="1"/>
    <col min="8" max="8" width="12.7109375" style="3"/>
    <col min="9" max="9" width="12.7109375" style="3" customWidth="1"/>
    <col min="10" max="10" width="2.7109375" style="3" customWidth="1"/>
    <col min="11" max="12" width="12.7109375" style="3"/>
    <col min="13" max="14" width="12.7109375" style="3" customWidth="1"/>
    <col min="15" max="17" width="12.7109375" style="3" hidden="1" customWidth="1"/>
    <col min="18" max="19" width="12.7109375" style="3" customWidth="1"/>
    <col min="20" max="16384" width="12.7109375" style="3"/>
  </cols>
  <sheetData>
    <row r="1" spans="1:19" ht="15" customHeight="1">
      <c r="A1" s="2" t="s">
        <v>4</v>
      </c>
    </row>
    <row r="2" spans="1:19" s="9" customFormat="1" ht="15" customHeight="1">
      <c r="A2" s="70" t="s">
        <v>0</v>
      </c>
    </row>
    <row r="5" spans="1:19" ht="30" customHeight="1">
      <c r="A5" s="128" t="s">
        <v>41</v>
      </c>
      <c r="B5" s="128"/>
      <c r="C5" s="128"/>
      <c r="D5" s="128"/>
      <c r="E5" s="128"/>
      <c r="F5" s="128"/>
      <c r="G5" s="128"/>
      <c r="H5" s="128"/>
      <c r="I5" s="128"/>
      <c r="J5" s="128"/>
      <c r="K5" s="128"/>
      <c r="L5" s="128"/>
      <c r="M5" s="128"/>
    </row>
    <row r="6" spans="1:19" ht="15" customHeight="1">
      <c r="A6" s="18" t="s">
        <v>42</v>
      </c>
      <c r="B6" s="14"/>
      <c r="C6" s="14"/>
      <c r="D6" s="14"/>
      <c r="E6" s="20"/>
      <c r="F6" s="20"/>
      <c r="G6" s="20"/>
      <c r="H6" s="20"/>
      <c r="I6" s="20"/>
      <c r="J6" s="20"/>
      <c r="K6" s="20"/>
      <c r="L6" s="20"/>
      <c r="M6" s="20"/>
    </row>
    <row r="7" spans="1:19" ht="15" customHeight="1">
      <c r="A7" s="19"/>
      <c r="B7" s="35"/>
      <c r="C7" s="35"/>
      <c r="D7" s="116"/>
      <c r="E7" s="36"/>
      <c r="F7" s="17"/>
      <c r="G7" s="17"/>
      <c r="H7" s="36"/>
      <c r="I7" s="17"/>
      <c r="J7" s="17"/>
      <c r="K7" s="36"/>
      <c r="L7" s="36"/>
      <c r="M7" s="17"/>
    </row>
    <row r="8" spans="1:19" ht="30.75" customHeight="1">
      <c r="A8" s="55"/>
      <c r="B8" s="130" t="s">
        <v>43</v>
      </c>
      <c r="C8" s="130"/>
      <c r="D8" s="55"/>
      <c r="E8" s="130" t="s">
        <v>44</v>
      </c>
      <c r="F8" s="130"/>
      <c r="G8" s="55"/>
      <c r="H8" s="130" t="s">
        <v>45</v>
      </c>
      <c r="I8" s="130"/>
      <c r="J8" s="55"/>
      <c r="K8" s="130" t="s">
        <v>46</v>
      </c>
      <c r="L8" s="130"/>
      <c r="M8" s="130"/>
    </row>
    <row r="9" spans="1:19" ht="15" customHeight="1">
      <c r="A9" s="34" t="s">
        <v>47</v>
      </c>
      <c r="B9" s="57" t="s">
        <v>48</v>
      </c>
      <c r="C9" s="57" t="s">
        <v>49</v>
      </c>
      <c r="D9" s="57"/>
      <c r="E9" s="57" t="s">
        <v>48</v>
      </c>
      <c r="F9" s="57" t="s">
        <v>49</v>
      </c>
      <c r="G9" s="57"/>
      <c r="H9" s="57" t="s">
        <v>48</v>
      </c>
      <c r="I9" s="57" t="s">
        <v>49</v>
      </c>
      <c r="J9" s="57"/>
      <c r="K9" s="57" t="s">
        <v>48</v>
      </c>
      <c r="L9" s="57" t="s">
        <v>50</v>
      </c>
      <c r="M9" s="57" t="s">
        <v>51</v>
      </c>
      <c r="O9" s="3" t="s">
        <v>52</v>
      </c>
      <c r="P9" s="3" t="s">
        <v>53</v>
      </c>
      <c r="Q9" s="3" t="s">
        <v>54</v>
      </c>
      <c r="S9" s="62"/>
    </row>
    <row r="10" spans="1:19" ht="15" customHeight="1">
      <c r="A10" s="9" t="s">
        <v>55</v>
      </c>
      <c r="B10" s="58">
        <v>18.75</v>
      </c>
      <c r="C10" s="28">
        <v>4127</v>
      </c>
      <c r="D10" s="9"/>
      <c r="E10" s="58">
        <v>18.399999999999999</v>
      </c>
      <c r="F10" s="28">
        <v>4868</v>
      </c>
      <c r="G10" s="9"/>
      <c r="H10" s="9">
        <v>19</v>
      </c>
      <c r="I10" s="28">
        <f>5154-257</f>
        <v>4897</v>
      </c>
      <c r="J10" s="9"/>
      <c r="K10" s="9">
        <v>1</v>
      </c>
      <c r="L10" s="9">
        <v>29</v>
      </c>
      <c r="M10" s="9">
        <v>0.6</v>
      </c>
      <c r="O10" s="25">
        <f>H10-E10</f>
        <v>0.60000000000000142</v>
      </c>
      <c r="P10" s="47">
        <f>I10-F10</f>
        <v>29</v>
      </c>
      <c r="Q10" s="48">
        <f>P10/F10</f>
        <v>5.9572719802793751E-3</v>
      </c>
      <c r="R10" s="48"/>
      <c r="S10" s="45"/>
    </row>
    <row r="11" spans="1:19" ht="15" customHeight="1">
      <c r="A11" s="9" t="s">
        <v>56</v>
      </c>
      <c r="B11" s="58">
        <v>89.35</v>
      </c>
      <c r="C11" s="28">
        <v>19028</v>
      </c>
      <c r="D11" s="9"/>
      <c r="E11" s="58">
        <v>90</v>
      </c>
      <c r="F11" s="28">
        <f>20578+231</f>
        <v>20809</v>
      </c>
      <c r="G11" s="9"/>
      <c r="H11" s="9">
        <v>92</v>
      </c>
      <c r="I11" s="28">
        <v>22139</v>
      </c>
      <c r="J11" s="9"/>
      <c r="K11" s="9">
        <v>2</v>
      </c>
      <c r="L11" s="28">
        <v>1330</v>
      </c>
      <c r="M11" s="9">
        <v>6.4</v>
      </c>
      <c r="O11" s="25">
        <f t="shared" ref="O11:O20" si="0">H11-E11</f>
        <v>2</v>
      </c>
      <c r="P11" s="47">
        <f t="shared" ref="P11:P19" si="1">I11-F11</f>
        <v>1330</v>
      </c>
      <c r="Q11" s="48">
        <f>P11/F11</f>
        <v>6.3914652313902642E-2</v>
      </c>
      <c r="R11" s="48"/>
      <c r="S11" s="45"/>
    </row>
    <row r="12" spans="1:19" ht="15" customHeight="1">
      <c r="A12" s="9" t="s">
        <v>57</v>
      </c>
      <c r="B12" s="58">
        <v>8.65</v>
      </c>
      <c r="C12" s="28">
        <v>1830</v>
      </c>
      <c r="D12" s="9"/>
      <c r="E12" s="58">
        <v>8</v>
      </c>
      <c r="F12" s="28">
        <v>1842</v>
      </c>
      <c r="G12" s="9"/>
      <c r="H12" s="9">
        <v>9</v>
      </c>
      <c r="I12" s="28">
        <v>2136</v>
      </c>
      <c r="J12" s="9"/>
      <c r="K12" s="9">
        <v>1</v>
      </c>
      <c r="L12" s="9">
        <v>294</v>
      </c>
      <c r="M12" s="9">
        <v>16</v>
      </c>
      <c r="O12" s="25">
        <f t="shared" si="0"/>
        <v>1</v>
      </c>
      <c r="P12" s="47">
        <f t="shared" si="1"/>
        <v>294</v>
      </c>
      <c r="Q12" s="48">
        <f t="shared" ref="Q12:Q20" si="2">P12/F12</f>
        <v>0.15960912052117263</v>
      </c>
      <c r="R12" s="48"/>
      <c r="S12" s="45"/>
    </row>
    <row r="13" spans="1:19" ht="15" customHeight="1">
      <c r="A13" s="9" t="s">
        <v>58</v>
      </c>
      <c r="B13" s="58">
        <v>30.54</v>
      </c>
      <c r="C13" s="28">
        <v>6491</v>
      </c>
      <c r="D13" s="9"/>
      <c r="E13" s="58">
        <v>31.8</v>
      </c>
      <c r="F13" s="28">
        <v>7301</v>
      </c>
      <c r="G13" s="9"/>
      <c r="H13" s="9">
        <v>31</v>
      </c>
      <c r="I13" s="28">
        <v>7365</v>
      </c>
      <c r="J13" s="9"/>
      <c r="K13" s="9">
        <v>-0.80000000000000071</v>
      </c>
      <c r="L13" s="9">
        <v>64</v>
      </c>
      <c r="M13" s="9">
        <v>0.9</v>
      </c>
      <c r="O13" s="25">
        <f t="shared" si="0"/>
        <v>-0.80000000000000071</v>
      </c>
      <c r="P13" s="47">
        <f t="shared" si="1"/>
        <v>64</v>
      </c>
      <c r="Q13" s="48">
        <f t="shared" si="2"/>
        <v>8.7659224763730996E-3</v>
      </c>
      <c r="R13" s="48"/>
      <c r="S13" s="45"/>
    </row>
    <row r="14" spans="1:19" ht="15" customHeight="1">
      <c r="A14" s="9" t="s">
        <v>59</v>
      </c>
      <c r="B14" s="58">
        <v>19.97</v>
      </c>
      <c r="C14" s="28">
        <v>4238</v>
      </c>
      <c r="D14" s="9"/>
      <c r="E14" s="58">
        <v>18.5</v>
      </c>
      <c r="F14" s="28">
        <v>4256</v>
      </c>
      <c r="G14" s="9"/>
      <c r="H14" s="9">
        <v>21</v>
      </c>
      <c r="I14" s="28">
        <v>5014</v>
      </c>
      <c r="J14" s="9"/>
      <c r="K14" s="9">
        <v>2.5</v>
      </c>
      <c r="L14" s="9">
        <v>758</v>
      </c>
      <c r="M14" s="9">
        <v>17.8</v>
      </c>
      <c r="O14" s="25">
        <f t="shared" si="0"/>
        <v>2.5</v>
      </c>
      <c r="P14" s="47">
        <f t="shared" si="1"/>
        <v>758</v>
      </c>
      <c r="Q14" s="48">
        <f t="shared" si="2"/>
        <v>0.17810150375939848</v>
      </c>
      <c r="R14" s="48"/>
      <c r="S14" s="45"/>
    </row>
    <row r="15" spans="1:19" ht="15" customHeight="1">
      <c r="A15" s="9" t="s">
        <v>60</v>
      </c>
      <c r="B15" s="58">
        <v>16.37</v>
      </c>
      <c r="C15" s="28">
        <v>3461</v>
      </c>
      <c r="D15" s="9"/>
      <c r="E15" s="58">
        <v>16</v>
      </c>
      <c r="F15" s="28">
        <v>3669</v>
      </c>
      <c r="G15" s="9"/>
      <c r="H15" s="9">
        <v>18</v>
      </c>
      <c r="I15" s="28">
        <v>4266</v>
      </c>
      <c r="J15" s="9"/>
      <c r="K15" s="9">
        <v>2</v>
      </c>
      <c r="L15" s="9">
        <v>597</v>
      </c>
      <c r="M15" s="9">
        <v>16.3</v>
      </c>
      <c r="O15" s="25">
        <f t="shared" si="0"/>
        <v>2</v>
      </c>
      <c r="P15" s="47">
        <f t="shared" si="1"/>
        <v>597</v>
      </c>
      <c r="Q15" s="48">
        <f t="shared" si="2"/>
        <v>0.16271463614063778</v>
      </c>
      <c r="R15" s="48"/>
      <c r="S15" s="45"/>
    </row>
    <row r="16" spans="1:19" ht="15" customHeight="1">
      <c r="A16" s="9" t="s">
        <v>61</v>
      </c>
      <c r="B16" s="58">
        <v>43.68</v>
      </c>
      <c r="C16" s="28">
        <v>14297</v>
      </c>
      <c r="D16" s="9"/>
      <c r="E16" s="58">
        <v>43</v>
      </c>
      <c r="F16" s="28">
        <f>17029-231</f>
        <v>16798</v>
      </c>
      <c r="G16" s="9"/>
      <c r="H16" s="9">
        <v>42</v>
      </c>
      <c r="I16" s="28">
        <f>16859-257</f>
        <v>16602</v>
      </c>
      <c r="J16" s="9"/>
      <c r="K16" s="9">
        <v>-1</v>
      </c>
      <c r="L16" s="28">
        <v>-196</v>
      </c>
      <c r="M16" s="9">
        <v>-1.2</v>
      </c>
      <c r="O16" s="25">
        <f t="shared" si="0"/>
        <v>-1</v>
      </c>
      <c r="P16" s="47">
        <f t="shared" si="1"/>
        <v>-196</v>
      </c>
      <c r="Q16" s="48">
        <f t="shared" si="2"/>
        <v>-1.1668055720919158E-2</v>
      </c>
      <c r="R16" s="48"/>
      <c r="S16" s="45"/>
    </row>
    <row r="17" spans="1:19" ht="15" customHeight="1">
      <c r="A17" s="9" t="s">
        <v>62</v>
      </c>
      <c r="B17" s="58">
        <v>13.17</v>
      </c>
      <c r="C17" s="28">
        <v>2836</v>
      </c>
      <c r="D17" s="9"/>
      <c r="E17" s="58">
        <v>14</v>
      </c>
      <c r="F17" s="28">
        <v>3214</v>
      </c>
      <c r="G17" s="9"/>
      <c r="H17" s="9">
        <v>14</v>
      </c>
      <c r="I17" s="28">
        <f>2984+514</f>
        <v>3498</v>
      </c>
      <c r="J17" s="9"/>
      <c r="K17" s="9">
        <v>0</v>
      </c>
      <c r="L17" s="9">
        <v>284</v>
      </c>
      <c r="M17" s="9">
        <v>8.8000000000000007</v>
      </c>
      <c r="O17" s="25">
        <f t="shared" si="0"/>
        <v>0</v>
      </c>
      <c r="P17" s="47">
        <f t="shared" si="1"/>
        <v>284</v>
      </c>
      <c r="Q17" s="48">
        <f t="shared" si="2"/>
        <v>8.8363410080896085E-2</v>
      </c>
      <c r="R17" s="48"/>
      <c r="S17" s="45"/>
    </row>
    <row r="18" spans="1:19" ht="15" customHeight="1">
      <c r="A18" s="9" t="s">
        <v>63</v>
      </c>
      <c r="B18" s="58">
        <v>13.6</v>
      </c>
      <c r="C18" s="28">
        <v>2884</v>
      </c>
      <c r="D18" s="9"/>
      <c r="E18" s="58">
        <v>11.7</v>
      </c>
      <c r="F18" s="28">
        <v>2696</v>
      </c>
      <c r="G18" s="9"/>
      <c r="H18" s="9">
        <v>12</v>
      </c>
      <c r="I18" s="28">
        <v>2858</v>
      </c>
      <c r="J18" s="9"/>
      <c r="K18" s="9">
        <v>0.30000000000000071</v>
      </c>
      <c r="L18" s="9">
        <v>162</v>
      </c>
      <c r="M18" s="9">
        <v>6</v>
      </c>
      <c r="O18" s="25">
        <f t="shared" si="0"/>
        <v>0.30000000000000071</v>
      </c>
      <c r="P18" s="47">
        <f t="shared" si="1"/>
        <v>162</v>
      </c>
      <c r="Q18" s="48">
        <f t="shared" si="2"/>
        <v>6.0089020771513353E-2</v>
      </c>
      <c r="R18" s="48"/>
      <c r="S18" s="45"/>
    </row>
    <row r="19" spans="1:19" ht="15" customHeight="1">
      <c r="A19" s="9" t="s">
        <v>64</v>
      </c>
      <c r="B19" s="58">
        <v>18.920000000000002</v>
      </c>
      <c r="C19" s="28">
        <v>4007</v>
      </c>
      <c r="D19" s="9"/>
      <c r="E19" s="58">
        <v>19.8</v>
      </c>
      <c r="F19" s="28">
        <v>4547</v>
      </c>
      <c r="G19" s="9"/>
      <c r="H19" s="9">
        <v>20</v>
      </c>
      <c r="I19" s="28">
        <v>4734</v>
      </c>
      <c r="J19" s="9"/>
      <c r="K19" s="9">
        <v>0.19999999999999929</v>
      </c>
      <c r="L19" s="9">
        <v>187</v>
      </c>
      <c r="M19" s="9">
        <v>4.0999999999999996</v>
      </c>
      <c r="O19" s="25">
        <f t="shared" si="0"/>
        <v>0.19999999999999929</v>
      </c>
      <c r="P19" s="47">
        <f t="shared" si="1"/>
        <v>187</v>
      </c>
      <c r="Q19" s="48">
        <f t="shared" si="2"/>
        <v>4.1126017154167582E-2</v>
      </c>
      <c r="R19" s="48"/>
      <c r="S19" s="45"/>
    </row>
    <row r="20" spans="1:19" ht="15" customHeight="1">
      <c r="A20" s="55" t="s">
        <v>40</v>
      </c>
      <c r="B20" s="55">
        <v>273</v>
      </c>
      <c r="C20" s="31">
        <v>63199</v>
      </c>
      <c r="D20" s="9"/>
      <c r="E20" s="55">
        <v>271</v>
      </c>
      <c r="F20" s="31">
        <v>70000</v>
      </c>
      <c r="G20" s="9"/>
      <c r="H20" s="94">
        <v>278</v>
      </c>
      <c r="I20" s="31">
        <v>73509</v>
      </c>
      <c r="J20" s="9"/>
      <c r="K20" s="55">
        <v>7</v>
      </c>
      <c r="L20" s="31">
        <v>3509</v>
      </c>
      <c r="M20" s="55">
        <v>5</v>
      </c>
      <c r="O20" s="25">
        <f t="shared" si="0"/>
        <v>7</v>
      </c>
      <c r="P20" s="47">
        <f>I20-F20</f>
        <v>3509</v>
      </c>
      <c r="Q20" s="48">
        <f t="shared" si="2"/>
        <v>5.0128571428571425E-2</v>
      </c>
      <c r="R20" s="48"/>
    </row>
    <row r="21" spans="1:19" ht="15" customHeight="1">
      <c r="A21" s="18"/>
      <c r="B21" s="18"/>
      <c r="C21" s="18"/>
      <c r="D21" s="18"/>
      <c r="E21" s="5"/>
      <c r="F21" s="5"/>
      <c r="G21" s="5"/>
      <c r="H21" s="5"/>
      <c r="I21" s="5"/>
      <c r="J21" s="5"/>
      <c r="K21" s="5"/>
      <c r="L21" s="5"/>
      <c r="M21" s="5"/>
      <c r="R21" s="49"/>
    </row>
    <row r="23" spans="1:19" ht="15" customHeight="1">
      <c r="A23" s="12" t="s">
        <v>17</v>
      </c>
    </row>
    <row r="26" spans="1:19" ht="15" customHeight="1">
      <c r="B26" s="9"/>
      <c r="C26" s="9"/>
      <c r="D26" s="9"/>
      <c r="E26" s="9"/>
      <c r="F26" s="9"/>
      <c r="G26" s="9"/>
      <c r="H26" s="9"/>
      <c r="I26" s="9"/>
      <c r="J26" s="9"/>
      <c r="K26" s="9"/>
      <c r="L26"/>
      <c r="M26"/>
      <c r="N26"/>
      <c r="O26"/>
    </row>
    <row r="27" spans="1:19" ht="15" customHeight="1">
      <c r="A27" s="9"/>
      <c r="B27" s="9"/>
      <c r="C27" s="9"/>
      <c r="D27" s="9"/>
      <c r="E27" s="9"/>
      <c r="F27" s="9"/>
      <c r="G27" s="9"/>
      <c r="H27" s="9"/>
      <c r="I27" s="9"/>
      <c r="J27" s="9"/>
      <c r="K27" s="9"/>
      <c r="L27"/>
      <c r="M27"/>
      <c r="N27"/>
      <c r="O27"/>
    </row>
    <row r="28" spans="1:19" ht="15" customHeight="1">
      <c r="A28" s="9"/>
      <c r="B28" s="9"/>
      <c r="C28" s="9"/>
      <c r="D28" s="9"/>
      <c r="E28" s="9"/>
      <c r="F28" s="9"/>
      <c r="G28" s="9"/>
      <c r="H28" s="9"/>
      <c r="I28" s="9"/>
      <c r="J28" s="9"/>
      <c r="K28" s="9"/>
      <c r="L28"/>
      <c r="M28"/>
      <c r="N28"/>
      <c r="O28"/>
    </row>
    <row r="29" spans="1:19" ht="15" customHeight="1">
      <c r="A29" s="9"/>
      <c r="B29" s="9"/>
      <c r="C29" s="9"/>
      <c r="D29" s="9"/>
      <c r="E29" s="9"/>
      <c r="F29" s="9"/>
      <c r="G29" s="9"/>
      <c r="H29" s="9"/>
      <c r="I29" s="9"/>
      <c r="J29" s="9"/>
      <c r="K29" s="9"/>
      <c r="L29"/>
      <c r="M29"/>
      <c r="N29"/>
      <c r="O29"/>
    </row>
    <row r="30" spans="1:19" ht="15" customHeight="1">
      <c r="A30" s="9"/>
      <c r="B30" s="9"/>
      <c r="C30" s="9"/>
      <c r="D30" s="9"/>
      <c r="E30" s="9"/>
      <c r="F30" s="9"/>
      <c r="G30" s="9"/>
      <c r="H30" s="9"/>
      <c r="I30" s="9"/>
      <c r="J30" s="9"/>
      <c r="K30" s="9"/>
      <c r="L30"/>
      <c r="M30"/>
      <c r="N30"/>
      <c r="O30"/>
    </row>
    <row r="31" spans="1:19" ht="15" customHeight="1">
      <c r="A31" s="9"/>
      <c r="B31" s="9"/>
      <c r="C31" s="9"/>
      <c r="D31" s="9"/>
      <c r="E31" s="9"/>
      <c r="F31" s="9"/>
      <c r="G31" s="9"/>
      <c r="H31" s="9"/>
      <c r="I31" s="9"/>
      <c r="J31" s="9"/>
      <c r="K31" s="9"/>
      <c r="L31"/>
      <c r="M31"/>
      <c r="N31"/>
      <c r="O31"/>
    </row>
    <row r="32" spans="1:19" ht="15" customHeight="1">
      <c r="A32" s="9"/>
      <c r="B32" s="9"/>
      <c r="C32" s="9"/>
      <c r="D32" s="9"/>
      <c r="E32" s="9"/>
      <c r="F32" s="9"/>
      <c r="G32" s="9"/>
      <c r="H32" s="9"/>
      <c r="I32" s="9"/>
      <c r="J32" s="9"/>
      <c r="K32" s="9"/>
      <c r="L32" s="25"/>
      <c r="M32"/>
      <c r="N32"/>
      <c r="O32"/>
    </row>
    <row r="33" spans="1:15" ht="15" customHeight="1">
      <c r="A33"/>
      <c r="B33"/>
      <c r="C33"/>
      <c r="D33"/>
      <c r="E33"/>
      <c r="F33"/>
      <c r="G33"/>
      <c r="H33"/>
      <c r="I33"/>
      <c r="J33"/>
      <c r="K33" s="26"/>
      <c r="L33" s="25"/>
      <c r="M33"/>
      <c r="N33"/>
      <c r="O33"/>
    </row>
    <row r="34" spans="1:15" ht="15" customHeight="1">
      <c r="A34"/>
      <c r="B34"/>
      <c r="C34"/>
      <c r="D34"/>
      <c r="E34"/>
      <c r="F34"/>
      <c r="G34"/>
      <c r="H34"/>
      <c r="I34"/>
      <c r="J34"/>
      <c r="K34"/>
      <c r="L34" s="25"/>
      <c r="M34"/>
      <c r="N34"/>
      <c r="O34"/>
    </row>
    <row r="35" spans="1:15" ht="15" customHeight="1">
      <c r="A35"/>
      <c r="B35"/>
      <c r="C35"/>
      <c r="D35"/>
      <c r="E35"/>
      <c r="F35"/>
      <c r="G35"/>
      <c r="H35"/>
      <c r="I35"/>
      <c r="J35"/>
      <c r="K35"/>
      <c r="L35" s="25"/>
      <c r="M35"/>
      <c r="N35"/>
      <c r="O35"/>
    </row>
    <row r="36" spans="1:15" ht="15" customHeight="1">
      <c r="A36"/>
      <c r="B36"/>
      <c r="C36"/>
      <c r="D36"/>
      <c r="E36"/>
      <c r="F36"/>
      <c r="G36"/>
      <c r="H36"/>
      <c r="I36"/>
      <c r="J36"/>
      <c r="K36"/>
      <c r="L36" s="25"/>
      <c r="M36"/>
      <c r="N36"/>
      <c r="O36"/>
    </row>
    <row r="37" spans="1:15" ht="15" customHeight="1">
      <c r="A37"/>
      <c r="B37"/>
      <c r="C37"/>
      <c r="D37"/>
      <c r="E37"/>
      <c r="F37"/>
      <c r="G37"/>
      <c r="H37"/>
      <c r="I37"/>
      <c r="J37"/>
      <c r="K37"/>
      <c r="L37" s="25"/>
      <c r="M37"/>
      <c r="N37"/>
      <c r="O37"/>
    </row>
  </sheetData>
  <mergeCells count="5">
    <mergeCell ref="A5:M5"/>
    <mergeCell ref="B8:C8"/>
    <mergeCell ref="E8:F8"/>
    <mergeCell ref="H8:I8"/>
    <mergeCell ref="K8:M8"/>
  </mergeCells>
  <hyperlinks>
    <hyperlink ref="A23" location="Contents!A1" display="Back to Table of Contents" xr:uid="{00000000-0004-0000-0300-000001000000}"/>
    <hyperlink ref="A2" r:id="rId1" xr:uid="{9AB3E507-A339-4469-B95E-2DBC13FA9902}"/>
  </hyperlinks>
  <pageMargins left="0.5" right="0.5" top="0.5" bottom="0.5" header="0" footer="0"/>
  <pageSetup scale="68" orientation="landscape" r:id="rId2"/>
  <headerFooter alignWithMargins="0"/>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P32"/>
  <sheetViews>
    <sheetView zoomScaleNormal="100" workbookViewId="0">
      <selection activeCell="A2" sqref="A2"/>
    </sheetView>
  </sheetViews>
  <sheetFormatPr defaultColWidth="12.7109375" defaultRowHeight="15" customHeight="1"/>
  <cols>
    <col min="1" max="1" width="21.140625" style="3" customWidth="1"/>
    <col min="2" max="2" width="56.28515625" style="3" customWidth="1"/>
    <col min="3" max="3" width="19.42578125" style="3" customWidth="1"/>
    <col min="4" max="4" width="18.7109375" style="3" customWidth="1"/>
    <col min="5" max="5" width="20.42578125" style="3" customWidth="1"/>
    <col min="6" max="6" width="2.7109375" style="3" customWidth="1"/>
    <col min="7" max="7" width="23.85546875" style="3" customWidth="1"/>
    <col min="8" max="9" width="12.7109375" style="3" customWidth="1"/>
    <col min="10" max="10" width="12.7109375" style="3" hidden="1" customWidth="1"/>
    <col min="11" max="11" width="13.7109375" style="3" hidden="1" customWidth="1"/>
    <col min="12" max="12" width="11.7109375" style="3" hidden="1" customWidth="1"/>
    <col min="13" max="14" width="12.7109375" style="3" customWidth="1"/>
    <col min="15" max="16384" width="12.7109375" style="3"/>
  </cols>
  <sheetData>
    <row r="1" spans="1:14" ht="15" customHeight="1">
      <c r="A1" s="2" t="s">
        <v>4</v>
      </c>
    </row>
    <row r="2" spans="1:14" s="9" customFormat="1" ht="15" customHeight="1">
      <c r="A2" s="70" t="s">
        <v>0</v>
      </c>
    </row>
    <row r="5" spans="1:14" ht="30" customHeight="1">
      <c r="A5" s="128" t="s">
        <v>65</v>
      </c>
      <c r="B5" s="128"/>
      <c r="C5" s="128"/>
      <c r="D5" s="128"/>
      <c r="E5" s="128"/>
      <c r="F5" s="128"/>
      <c r="G5" s="128"/>
      <c r="H5" s="128"/>
    </row>
    <row r="6" spans="1:14" ht="15" customHeight="1">
      <c r="A6" s="18" t="s">
        <v>66</v>
      </c>
      <c r="B6" s="14"/>
      <c r="C6" s="14"/>
      <c r="D6" s="14"/>
      <c r="E6" s="20"/>
      <c r="F6" s="20"/>
      <c r="G6" s="20"/>
      <c r="H6" s="20"/>
    </row>
    <row r="7" spans="1:14" ht="15" customHeight="1">
      <c r="A7" s="19"/>
      <c r="B7" s="116"/>
      <c r="C7" s="116"/>
      <c r="D7" s="116"/>
      <c r="E7" s="17"/>
      <c r="F7" s="17"/>
      <c r="G7" s="17"/>
      <c r="H7" s="17"/>
    </row>
    <row r="8" spans="1:14" ht="36" customHeight="1">
      <c r="A8" s="9"/>
      <c r="B8" s="9"/>
      <c r="C8" s="131" t="s">
        <v>43</v>
      </c>
      <c r="D8" s="131" t="s">
        <v>44</v>
      </c>
      <c r="E8" s="131" t="s">
        <v>67</v>
      </c>
      <c r="F8" s="133"/>
      <c r="G8" s="131" t="s">
        <v>68</v>
      </c>
      <c r="H8" s="131"/>
    </row>
    <row r="9" spans="1:14" ht="15" customHeight="1">
      <c r="A9" s="112"/>
      <c r="B9" s="112"/>
      <c r="C9" s="131"/>
      <c r="D9" s="131"/>
      <c r="E9" s="131"/>
      <c r="F9" s="133"/>
      <c r="G9" s="130"/>
      <c r="H9" s="130"/>
    </row>
    <row r="10" spans="1:14" ht="15" customHeight="1">
      <c r="A10" s="113" t="s">
        <v>69</v>
      </c>
      <c r="B10" s="113" t="s">
        <v>70</v>
      </c>
      <c r="C10" s="132"/>
      <c r="D10" s="132"/>
      <c r="E10" s="132"/>
      <c r="F10" s="92"/>
      <c r="G10" s="114" t="s">
        <v>50</v>
      </c>
      <c r="H10" s="114" t="s">
        <v>51</v>
      </c>
      <c r="J10" s="3" t="s">
        <v>71</v>
      </c>
      <c r="K10" s="3" t="s">
        <v>72</v>
      </c>
    </row>
    <row r="11" spans="1:14" ht="15" customHeight="1">
      <c r="A11" s="123">
        <v>11.1</v>
      </c>
      <c r="B11" s="9" t="s">
        <v>73</v>
      </c>
      <c r="C11" s="28">
        <v>38738</v>
      </c>
      <c r="D11" s="28">
        <v>42044</v>
      </c>
      <c r="E11" s="28">
        <v>44177</v>
      </c>
      <c r="F11" s="9"/>
      <c r="G11" s="28">
        <f t="shared" ref="G11:G24" si="0">E11-D11</f>
        <v>2133</v>
      </c>
      <c r="H11" s="95">
        <f>-((D11-E11)/D11)*100</f>
        <v>5.0732565883360285</v>
      </c>
      <c r="J11" s="47">
        <f t="shared" ref="J11:J25" si="1">E11-D11</f>
        <v>2133</v>
      </c>
      <c r="K11" s="50">
        <f t="shared" ref="K11:K25" si="2">J11/D11</f>
        <v>5.0732565883360288E-2</v>
      </c>
      <c r="L11" s="49"/>
      <c r="M11"/>
      <c r="N11"/>
    </row>
    <row r="12" spans="1:14" ht="15" customHeight="1">
      <c r="A12" s="123">
        <v>11.3</v>
      </c>
      <c r="B12" s="9" t="s">
        <v>74</v>
      </c>
      <c r="C12" s="28">
        <v>1707.6</v>
      </c>
      <c r="D12" s="28">
        <v>1826</v>
      </c>
      <c r="E12" s="28">
        <v>1950</v>
      </c>
      <c r="F12" s="9"/>
      <c r="G12" s="28">
        <f t="shared" si="0"/>
        <v>124</v>
      </c>
      <c r="H12" s="95">
        <f>-((D12-E12)/D12)*100</f>
        <v>6.7907995618838992</v>
      </c>
      <c r="J12" s="47">
        <f t="shared" si="1"/>
        <v>124</v>
      </c>
      <c r="K12" s="50">
        <f t="shared" si="2"/>
        <v>6.7907995618838993E-2</v>
      </c>
    </row>
    <row r="13" spans="1:14" ht="15" customHeight="1">
      <c r="A13" s="123">
        <v>11.5</v>
      </c>
      <c r="B13" s="9" t="s">
        <v>75</v>
      </c>
      <c r="C13" s="9">
        <v>904</v>
      </c>
      <c r="D13" s="9">
        <v>975</v>
      </c>
      <c r="E13" s="9">
        <v>975</v>
      </c>
      <c r="F13" s="9"/>
      <c r="G13" s="28">
        <f t="shared" si="0"/>
        <v>0</v>
      </c>
      <c r="H13" s="58">
        <f>-((D13-E13)/D13)*100</f>
        <v>0</v>
      </c>
      <c r="J13" s="47">
        <f t="shared" si="1"/>
        <v>0</v>
      </c>
      <c r="K13" s="50">
        <f t="shared" si="2"/>
        <v>0</v>
      </c>
    </row>
    <row r="14" spans="1:14" ht="15" customHeight="1">
      <c r="A14" s="123">
        <v>11.5</v>
      </c>
      <c r="B14" s="9" t="s">
        <v>76</v>
      </c>
      <c r="C14" s="58">
        <v>20.8</v>
      </c>
      <c r="D14" s="9">
        <v>30</v>
      </c>
      <c r="E14" s="9">
        <v>30</v>
      </c>
      <c r="F14" s="9"/>
      <c r="G14" s="28">
        <f t="shared" si="0"/>
        <v>0</v>
      </c>
      <c r="H14" s="58">
        <f>-((D14-E14)/D14)*100</f>
        <v>0</v>
      </c>
      <c r="J14" s="47">
        <f t="shared" si="1"/>
        <v>0</v>
      </c>
      <c r="K14" s="50">
        <f t="shared" si="2"/>
        <v>0</v>
      </c>
    </row>
    <row r="15" spans="1:14" ht="15" customHeight="1">
      <c r="A15" s="123">
        <v>12.1</v>
      </c>
      <c r="B15" s="9" t="s">
        <v>77</v>
      </c>
      <c r="C15" s="28">
        <v>16241</v>
      </c>
      <c r="D15" s="28">
        <f>16918</f>
        <v>16918</v>
      </c>
      <c r="E15" s="28">
        <v>18405</v>
      </c>
      <c r="F15" s="9"/>
      <c r="G15" s="28">
        <f t="shared" si="0"/>
        <v>1487</v>
      </c>
      <c r="H15" s="95">
        <f>-((D15-E15)/D15)*100</f>
        <v>8.7894550183236788</v>
      </c>
      <c r="J15" s="47">
        <f t="shared" si="1"/>
        <v>1487</v>
      </c>
      <c r="K15" s="50">
        <f t="shared" si="2"/>
        <v>8.7894550183236789E-2</v>
      </c>
    </row>
    <row r="16" spans="1:14" ht="15" customHeight="1">
      <c r="A16" s="123">
        <v>13</v>
      </c>
      <c r="B16" s="9" t="s">
        <v>78</v>
      </c>
      <c r="C16" s="29">
        <v>3.5</v>
      </c>
      <c r="D16" s="29">
        <f>-3+3</f>
        <v>0</v>
      </c>
      <c r="E16" s="29">
        <v>0</v>
      </c>
      <c r="F16" s="30"/>
      <c r="G16" s="96">
        <f t="shared" si="0"/>
        <v>0</v>
      </c>
      <c r="H16" s="102">
        <v>0</v>
      </c>
      <c r="J16" s="47">
        <f t="shared" si="1"/>
        <v>0</v>
      </c>
      <c r="K16" s="50" t="e">
        <f t="shared" si="2"/>
        <v>#DIV/0!</v>
      </c>
    </row>
    <row r="17" spans="1:16" ht="15" customHeight="1">
      <c r="A17" s="123"/>
      <c r="B17" s="37" t="s">
        <v>79</v>
      </c>
      <c r="C17" s="28">
        <v>57615</v>
      </c>
      <c r="D17" s="28">
        <f>SUM(D11:D16)</f>
        <v>61793</v>
      </c>
      <c r="E17" s="28">
        <f>SUM(E11:E16)</f>
        <v>65537</v>
      </c>
      <c r="F17" s="9"/>
      <c r="G17" s="28">
        <f t="shared" si="0"/>
        <v>3744</v>
      </c>
      <c r="H17" s="97">
        <f t="shared" ref="H17:H25" si="3">-((D17-E17)/D17)*100</f>
        <v>6.058938714741152</v>
      </c>
      <c r="J17" s="47">
        <f t="shared" si="1"/>
        <v>3744</v>
      </c>
      <c r="K17" s="50">
        <f t="shared" si="2"/>
        <v>6.0589387147411522E-2</v>
      </c>
    </row>
    <row r="18" spans="1:16" ht="30" customHeight="1">
      <c r="A18" s="123">
        <v>21</v>
      </c>
      <c r="B18" s="9" t="s">
        <v>80</v>
      </c>
      <c r="C18" s="9">
        <v>94</v>
      </c>
      <c r="D18" s="9">
        <v>184</v>
      </c>
      <c r="E18" s="9">
        <v>200</v>
      </c>
      <c r="F18" s="9"/>
      <c r="G18" s="96">
        <f t="shared" si="0"/>
        <v>16</v>
      </c>
      <c r="H18" s="97">
        <f t="shared" si="3"/>
        <v>8.695652173913043</v>
      </c>
      <c r="J18" s="47">
        <f t="shared" si="1"/>
        <v>16</v>
      </c>
      <c r="K18" s="50">
        <f t="shared" si="2"/>
        <v>8.6956521739130432E-2</v>
      </c>
    </row>
    <row r="19" spans="1:16" ht="15" customHeight="1">
      <c r="A19" s="123">
        <v>23.3</v>
      </c>
      <c r="B19" s="9" t="s">
        <v>81</v>
      </c>
      <c r="C19" s="9">
        <v>431</v>
      </c>
      <c r="D19" s="9">
        <v>510</v>
      </c>
      <c r="E19" s="9">
        <v>399</v>
      </c>
      <c r="F19" s="9"/>
      <c r="G19" s="96">
        <f t="shared" si="0"/>
        <v>-111</v>
      </c>
      <c r="H19" s="97">
        <f t="shared" si="3"/>
        <v>-21.764705882352942</v>
      </c>
      <c r="J19" s="47">
        <f t="shared" si="1"/>
        <v>-111</v>
      </c>
      <c r="K19" s="50">
        <f t="shared" si="2"/>
        <v>-0.21764705882352942</v>
      </c>
    </row>
    <row r="20" spans="1:16" ht="15" customHeight="1">
      <c r="A20" s="123">
        <v>24</v>
      </c>
      <c r="B20" s="9" t="s">
        <v>82</v>
      </c>
      <c r="C20" s="9">
        <v>20</v>
      </c>
      <c r="D20" s="9">
        <v>5</v>
      </c>
      <c r="E20" s="9">
        <v>8</v>
      </c>
      <c r="F20" s="9"/>
      <c r="G20" s="96">
        <f t="shared" si="0"/>
        <v>3</v>
      </c>
      <c r="H20" s="97">
        <f t="shared" si="3"/>
        <v>60</v>
      </c>
      <c r="J20" s="47">
        <f t="shared" si="1"/>
        <v>3</v>
      </c>
      <c r="K20" s="50">
        <f t="shared" si="2"/>
        <v>0.6</v>
      </c>
    </row>
    <row r="21" spans="1:16" ht="15" customHeight="1">
      <c r="A21" s="123">
        <v>25</v>
      </c>
      <c r="B21" s="9" t="s">
        <v>83</v>
      </c>
      <c r="C21" s="28">
        <v>4400</v>
      </c>
      <c r="D21" s="28">
        <v>6355</v>
      </c>
      <c r="E21" s="28">
        <v>6395</v>
      </c>
      <c r="F21" s="9"/>
      <c r="G21" s="28">
        <f t="shared" si="0"/>
        <v>40</v>
      </c>
      <c r="H21" s="97">
        <f t="shared" si="3"/>
        <v>0.6294256490952006</v>
      </c>
      <c r="J21" s="47">
        <f t="shared" si="1"/>
        <v>40</v>
      </c>
      <c r="K21" s="50">
        <f t="shared" si="2"/>
        <v>6.2942564909520063E-3</v>
      </c>
    </row>
    <row r="22" spans="1:16" ht="15" customHeight="1">
      <c r="A22" s="123">
        <v>26</v>
      </c>
      <c r="B22" s="9" t="s">
        <v>84</v>
      </c>
      <c r="C22" s="9">
        <v>437</v>
      </c>
      <c r="D22" s="9">
        <v>332</v>
      </c>
      <c r="E22" s="9">
        <v>401</v>
      </c>
      <c r="F22" s="9"/>
      <c r="G22" s="96">
        <f t="shared" si="0"/>
        <v>69</v>
      </c>
      <c r="H22" s="97">
        <f t="shared" si="3"/>
        <v>20.783132530120483</v>
      </c>
      <c r="J22" s="47">
        <f t="shared" si="1"/>
        <v>69</v>
      </c>
      <c r="K22" s="50">
        <f t="shared" si="2"/>
        <v>0.20783132530120482</v>
      </c>
    </row>
    <row r="23" spans="1:16" ht="15" customHeight="1">
      <c r="A23" s="123">
        <v>31</v>
      </c>
      <c r="B23" s="9" t="s">
        <v>85</v>
      </c>
      <c r="C23" s="30">
        <v>202</v>
      </c>
      <c r="D23" s="30">
        <v>821</v>
      </c>
      <c r="E23" s="30">
        <v>569</v>
      </c>
      <c r="F23" s="30"/>
      <c r="G23" s="98">
        <f t="shared" si="0"/>
        <v>-252</v>
      </c>
      <c r="H23" s="97">
        <f t="shared" si="3"/>
        <v>-30.694275274056025</v>
      </c>
      <c r="J23" s="47">
        <f t="shared" si="1"/>
        <v>-252</v>
      </c>
      <c r="K23" s="50">
        <f t="shared" si="2"/>
        <v>-0.30694275274056027</v>
      </c>
      <c r="L23" s="51"/>
    </row>
    <row r="24" spans="1:16" ht="15" customHeight="1">
      <c r="A24" s="9"/>
      <c r="B24" s="9" t="s">
        <v>86</v>
      </c>
      <c r="C24" s="29">
        <v>5584</v>
      </c>
      <c r="D24" s="29">
        <f>SUM(D18:D23)</f>
        <v>8207</v>
      </c>
      <c r="E24" s="29">
        <f>SUM(E18:E23)</f>
        <v>7972</v>
      </c>
      <c r="F24" s="30"/>
      <c r="G24" s="98">
        <f t="shared" si="0"/>
        <v>-235</v>
      </c>
      <c r="H24" s="97">
        <f t="shared" si="3"/>
        <v>-2.8634092847569148</v>
      </c>
      <c r="J24" s="47">
        <f t="shared" si="1"/>
        <v>-235</v>
      </c>
      <c r="K24" s="50">
        <f t="shared" si="2"/>
        <v>-2.8634092847569147E-2</v>
      </c>
    </row>
    <row r="25" spans="1:16" ht="15" customHeight="1">
      <c r="A25" s="9"/>
      <c r="B25" s="38" t="s">
        <v>40</v>
      </c>
      <c r="C25" s="31">
        <v>63199</v>
      </c>
      <c r="D25" s="31">
        <f>D17+D24</f>
        <v>70000</v>
      </c>
      <c r="E25" s="31">
        <f>E17+E24</f>
        <v>73509</v>
      </c>
      <c r="F25" s="9"/>
      <c r="G25" s="31">
        <f>G17+G24</f>
        <v>3509</v>
      </c>
      <c r="H25" s="124">
        <f t="shared" si="3"/>
        <v>5.0128571428571425</v>
      </c>
      <c r="J25" s="47">
        <f t="shared" si="1"/>
        <v>3509</v>
      </c>
      <c r="K25" s="50">
        <f t="shared" si="2"/>
        <v>5.0128571428571425E-2</v>
      </c>
      <c r="P25" s="45"/>
    </row>
    <row r="26" spans="1:16" ht="15" customHeight="1">
      <c r="A26" s="18"/>
      <c r="B26" s="18"/>
      <c r="C26" s="18"/>
      <c r="D26" s="18"/>
      <c r="E26" s="5"/>
      <c r="F26" s="5"/>
      <c r="G26" s="5"/>
      <c r="H26" s="5"/>
    </row>
    <row r="28" spans="1:16" ht="15" customHeight="1">
      <c r="A28" s="12" t="s">
        <v>17</v>
      </c>
    </row>
    <row r="31" spans="1:16" ht="15" customHeight="1">
      <c r="A31" s="9"/>
      <c r="B31"/>
      <c r="C31"/>
      <c r="D31"/>
      <c r="E31"/>
      <c r="F31"/>
      <c r="G31"/>
      <c r="H31"/>
    </row>
    <row r="32" spans="1:16" ht="15" customHeight="1">
      <c r="A32"/>
      <c r="B32"/>
      <c r="C32"/>
      <c r="D32"/>
      <c r="E32"/>
      <c r="F32"/>
      <c r="G32"/>
      <c r="H32"/>
    </row>
  </sheetData>
  <mergeCells count="6">
    <mergeCell ref="A5:H5"/>
    <mergeCell ref="C8:C10"/>
    <mergeCell ref="D8:D10"/>
    <mergeCell ref="E8:E10"/>
    <mergeCell ref="F8:F9"/>
    <mergeCell ref="G8:H9"/>
  </mergeCells>
  <hyperlinks>
    <hyperlink ref="A28" location="Contents!A1" display="Back to Table of Contents" xr:uid="{00000000-0004-0000-0400-000001000000}"/>
    <hyperlink ref="A2" r:id="rId1" xr:uid="{ECE84320-9F5F-4F97-ADD4-3B4ECA560605}"/>
  </hyperlinks>
  <pageMargins left="0.5" right="0.5" top="0.5" bottom="0.5" header="0" footer="0"/>
  <pageSetup scale="77" orientation="landscape" r:id="rId2"/>
  <headerFooter alignWithMargins="0"/>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autoPageBreaks="0" fitToPage="1"/>
  </sheetPr>
  <dimension ref="A1:G44"/>
  <sheetViews>
    <sheetView zoomScaleNormal="100" workbookViewId="0">
      <selection activeCell="A2" sqref="A2"/>
    </sheetView>
  </sheetViews>
  <sheetFormatPr defaultColWidth="12.7109375" defaultRowHeight="15" customHeight="1"/>
  <cols>
    <col min="1" max="1" width="66.7109375" style="1" customWidth="1"/>
    <col min="2" max="2" width="12.7109375" style="64"/>
    <col min="3" max="3" width="24.85546875" style="1" customWidth="1"/>
    <col min="4" max="10" width="12.7109375" style="1" customWidth="1"/>
    <col min="11" max="16384" width="12.7109375" style="1"/>
  </cols>
  <sheetData>
    <row r="1" spans="1:3" s="78" customFormat="1" ht="15" customHeight="1">
      <c r="A1" s="79" t="s">
        <v>4</v>
      </c>
      <c r="B1" s="80"/>
      <c r="C1" s="79"/>
    </row>
    <row r="2" spans="1:3" s="79" customFormat="1" ht="15" customHeight="1">
      <c r="A2" s="70" t="s">
        <v>0</v>
      </c>
      <c r="B2" s="80"/>
    </row>
    <row r="3" spans="1:3" ht="15" customHeight="1">
      <c r="A3"/>
      <c r="B3" s="63"/>
      <c r="C3"/>
    </row>
    <row r="4" spans="1:3" ht="15" customHeight="1">
      <c r="A4"/>
      <c r="B4" s="63"/>
      <c r="C4"/>
    </row>
    <row r="5" spans="1:3" s="4" customFormat="1" ht="30" customHeight="1">
      <c r="A5" s="134" t="s">
        <v>87</v>
      </c>
      <c r="B5" s="133"/>
      <c r="C5" s="133"/>
    </row>
    <row r="6" spans="1:3" s="3" customFormat="1" ht="15" customHeight="1">
      <c r="A6"/>
      <c r="B6" s="63"/>
      <c r="C6"/>
    </row>
    <row r="7" spans="1:3" s="3" customFormat="1" ht="9" customHeight="1">
      <c r="A7"/>
      <c r="B7" s="63"/>
      <c r="C7"/>
    </row>
    <row r="8" spans="1:3" s="78" customFormat="1" ht="30">
      <c r="A8" s="81"/>
      <c r="B8" s="82" t="s">
        <v>48</v>
      </c>
      <c r="C8" s="111" t="s">
        <v>88</v>
      </c>
    </row>
    <row r="9" spans="1:3" s="78" customFormat="1" ht="15" customHeight="1">
      <c r="A9" s="79"/>
      <c r="B9" s="80"/>
      <c r="C9" s="79"/>
    </row>
    <row r="10" spans="1:3" s="78" customFormat="1" ht="15" customHeight="1">
      <c r="A10" s="94" t="s">
        <v>44</v>
      </c>
      <c r="B10" s="99">
        <v>271</v>
      </c>
      <c r="C10" s="100">
        <v>70000</v>
      </c>
    </row>
    <row r="11" spans="1:3" s="78" customFormat="1" ht="15" customHeight="1">
      <c r="A11" s="79"/>
      <c r="B11" s="80"/>
      <c r="C11" s="79"/>
    </row>
    <row r="12" spans="1:3" s="78" customFormat="1" ht="15" customHeight="1">
      <c r="A12" s="79" t="s">
        <v>89</v>
      </c>
      <c r="B12" s="80"/>
      <c r="C12" s="79"/>
    </row>
    <row r="13" spans="1:3" s="78" customFormat="1" ht="15" customHeight="1">
      <c r="A13" s="101" t="s">
        <v>90</v>
      </c>
      <c r="B13" s="80"/>
      <c r="C13" s="79">
        <v>600</v>
      </c>
    </row>
    <row r="14" spans="1:3" s="78" customFormat="1" ht="15" customHeight="1">
      <c r="A14" s="101" t="s">
        <v>91</v>
      </c>
      <c r="B14" s="80"/>
      <c r="C14" s="79">
        <f>501</f>
        <v>501</v>
      </c>
    </row>
    <row r="15" spans="1:3" s="78" customFormat="1" ht="15" customHeight="1">
      <c r="A15" s="101" t="s">
        <v>92</v>
      </c>
      <c r="B15" s="80">
        <v>4</v>
      </c>
      <c r="C15" s="102">
        <f>437500/1000</f>
        <v>437.5</v>
      </c>
    </row>
    <row r="16" spans="1:3" s="78" customFormat="1" ht="15" customHeight="1">
      <c r="A16" s="101" t="s">
        <v>93</v>
      </c>
      <c r="B16" s="80"/>
      <c r="C16" s="102">
        <f>429500/1000</f>
        <v>429.5</v>
      </c>
    </row>
    <row r="17" spans="1:3" s="78" customFormat="1" ht="15" customHeight="1">
      <c r="A17" s="101" t="s">
        <v>94</v>
      </c>
      <c r="B17" s="80">
        <v>3</v>
      </c>
      <c r="C17" s="79">
        <v>165</v>
      </c>
    </row>
    <row r="18" spans="1:3" s="78" customFormat="1" ht="15" customHeight="1">
      <c r="A18" s="101" t="s">
        <v>95</v>
      </c>
      <c r="B18" s="80"/>
      <c r="C18" s="79">
        <v>123</v>
      </c>
    </row>
    <row r="19" spans="1:3" s="78" customFormat="1" ht="15" customHeight="1">
      <c r="A19" s="101" t="s">
        <v>96</v>
      </c>
      <c r="B19" s="80"/>
      <c r="C19" s="79">
        <f>1079+250</f>
        <v>1329</v>
      </c>
    </row>
    <row r="20" spans="1:3" s="78" customFormat="1" ht="15" customHeight="1">
      <c r="A20" s="101" t="s">
        <v>97</v>
      </c>
      <c r="B20" s="80"/>
      <c r="C20" s="79">
        <v>146</v>
      </c>
    </row>
    <row r="21" spans="1:3" s="78" customFormat="1" ht="15" customHeight="1">
      <c r="A21" s="101" t="s">
        <v>98</v>
      </c>
      <c r="B21" s="80"/>
      <c r="C21" s="81">
        <v>13</v>
      </c>
    </row>
    <row r="22" spans="1:3" s="78" customFormat="1" ht="15" customHeight="1">
      <c r="A22" s="103" t="s">
        <v>99</v>
      </c>
      <c r="B22" s="99">
        <f>B15+B17</f>
        <v>7</v>
      </c>
      <c r="C22" s="104">
        <f>SUM(C13:C21)</f>
        <v>3744</v>
      </c>
    </row>
    <row r="23" spans="1:3" s="78" customFormat="1" ht="15" customHeight="1">
      <c r="A23" s="79"/>
      <c r="B23" s="80"/>
      <c r="C23" s="79"/>
    </row>
    <row r="24" spans="1:3" s="78" customFormat="1" ht="15" customHeight="1">
      <c r="A24" s="79" t="s">
        <v>100</v>
      </c>
      <c r="B24" s="80"/>
      <c r="C24" s="79"/>
    </row>
    <row r="25" spans="1:3" s="78" customFormat="1" ht="15" customHeight="1">
      <c r="A25" s="101" t="s">
        <v>101</v>
      </c>
      <c r="B25" s="80"/>
      <c r="C25" s="105">
        <v>113</v>
      </c>
    </row>
    <row r="26" spans="1:3" s="78" customFormat="1" ht="17.25" customHeight="1">
      <c r="A26" s="103" t="s">
        <v>102</v>
      </c>
      <c r="B26" s="99"/>
      <c r="C26" s="94">
        <v>113</v>
      </c>
    </row>
    <row r="27" spans="1:3" s="78" customFormat="1" ht="15" customHeight="1">
      <c r="A27" s="79"/>
      <c r="B27" s="80"/>
      <c r="C27" s="79"/>
    </row>
    <row r="28" spans="1:3" s="78" customFormat="1" ht="15" customHeight="1">
      <c r="A28" s="79" t="s">
        <v>103</v>
      </c>
      <c r="B28" s="80"/>
      <c r="C28" s="79"/>
    </row>
    <row r="29" spans="1:3" s="78" customFormat="1">
      <c r="A29" s="106" t="s">
        <v>104</v>
      </c>
      <c r="B29" s="107"/>
      <c r="C29" s="2">
        <v>68</v>
      </c>
    </row>
    <row r="30" spans="1:3" s="78" customFormat="1" ht="15" customHeight="1">
      <c r="A30" s="106" t="s">
        <v>105</v>
      </c>
      <c r="B30" s="107"/>
      <c r="C30" s="2">
        <v>40</v>
      </c>
    </row>
    <row r="31" spans="1:3" s="78" customFormat="1" ht="15" customHeight="1">
      <c r="A31" s="106" t="s">
        <v>106</v>
      </c>
      <c r="B31" s="107"/>
      <c r="C31" s="2">
        <v>16</v>
      </c>
    </row>
    <row r="32" spans="1:3" s="78" customFormat="1" ht="15" customHeight="1">
      <c r="A32" s="106" t="s">
        <v>107</v>
      </c>
      <c r="B32" s="107"/>
      <c r="C32" s="2">
        <v>3</v>
      </c>
    </row>
    <row r="33" spans="1:7" s="78" customFormat="1" ht="15" customHeight="1">
      <c r="A33" s="106" t="s">
        <v>108</v>
      </c>
      <c r="B33" s="108"/>
      <c r="C33" s="2">
        <v>-167</v>
      </c>
    </row>
    <row r="34" spans="1:7" s="78" customFormat="1" ht="15" customHeight="1">
      <c r="A34" s="106" t="s">
        <v>109</v>
      </c>
      <c r="B34" s="107"/>
      <c r="C34" s="109">
        <v>-308</v>
      </c>
    </row>
    <row r="35" spans="1:7" s="78" customFormat="1" ht="15" customHeight="1">
      <c r="A35" s="103" t="s">
        <v>110</v>
      </c>
      <c r="B35" s="99"/>
      <c r="C35" s="104">
        <f>SUM(C29:C34)</f>
        <v>-348</v>
      </c>
    </row>
    <row r="36" spans="1:7" s="78" customFormat="1" ht="15" customHeight="1">
      <c r="A36" s="79"/>
      <c r="B36" s="80"/>
      <c r="C36" s="79"/>
      <c r="G36" s="83"/>
    </row>
    <row r="37" spans="1:7" s="78" customFormat="1" ht="15" customHeight="1">
      <c r="A37" s="79" t="s">
        <v>111</v>
      </c>
      <c r="B37" s="115">
        <f>B22</f>
        <v>7</v>
      </c>
      <c r="C37" s="98">
        <f>C22+C26+C35</f>
        <v>3509</v>
      </c>
      <c r="D37" s="84"/>
    </row>
    <row r="38" spans="1:7" s="78" customFormat="1" ht="15" customHeight="1">
      <c r="A38" s="94" t="s">
        <v>112</v>
      </c>
      <c r="B38" s="99">
        <f>B10+B22</f>
        <v>278</v>
      </c>
      <c r="C38" s="104">
        <f>C10+C37</f>
        <v>73509</v>
      </c>
      <c r="D38" s="85"/>
    </row>
    <row r="39" spans="1:7" s="78" customFormat="1" ht="15" customHeight="1">
      <c r="A39" s="79"/>
      <c r="B39" s="80"/>
      <c r="C39" s="79"/>
    </row>
    <row r="40" spans="1:7" s="78" customFormat="1" ht="15" customHeight="1">
      <c r="A40" s="79" t="s">
        <v>113</v>
      </c>
      <c r="B40" s="80"/>
      <c r="C40" s="79"/>
    </row>
    <row r="41" spans="1:7" s="78" customFormat="1" ht="15" customHeight="1">
      <c r="A41" s="79" t="s">
        <v>17</v>
      </c>
      <c r="B41" s="80"/>
      <c r="C41" s="79"/>
    </row>
    <row r="42" spans="1:7" ht="15" customHeight="1">
      <c r="A42"/>
      <c r="B42" s="63"/>
      <c r="C42"/>
    </row>
    <row r="43" spans="1:7" ht="15" customHeight="1">
      <c r="A43"/>
      <c r="B43" s="63"/>
      <c r="C43"/>
    </row>
    <row r="44" spans="1:7" ht="15" customHeight="1">
      <c r="A44"/>
      <c r="B44" s="63"/>
      <c r="C44"/>
    </row>
  </sheetData>
  <sortState xmlns:xlrd2="http://schemas.microsoft.com/office/spreadsheetml/2017/richdata2" ref="A13:C18">
    <sortCondition descending="1" ref="C13:C18"/>
  </sortState>
  <mergeCells count="1">
    <mergeCell ref="A5:C5"/>
  </mergeCells>
  <hyperlinks>
    <hyperlink ref="A41" location="Contents!A1" display="Back to Table of Contents" xr:uid="{00000000-0004-0000-0500-000001000000}"/>
    <hyperlink ref="A2" r:id="rId1" xr:uid="{B4AFD84B-B8B9-404E-AB8B-83E1B1061438}"/>
  </hyperlinks>
  <pageMargins left="0.75" right="0.75" top="1" bottom="1" header="0.5" footer="0.5"/>
  <pageSetup scale="82" orientation="portrait" r:id="rId2"/>
  <headerFooter alignWithMargins="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807"/>
  <sheetViews>
    <sheetView zoomScaleNormal="100" workbookViewId="0">
      <selection activeCell="A2" sqref="A2"/>
    </sheetView>
  </sheetViews>
  <sheetFormatPr defaultColWidth="12.7109375" defaultRowHeight="14.25"/>
  <cols>
    <col min="1" max="1" width="54.42578125" style="8" customWidth="1"/>
    <col min="2" max="2" width="15.28515625" style="8" customWidth="1"/>
    <col min="3" max="3" width="12.7109375" style="8"/>
    <col min="4" max="4" width="12.28515625" style="8" customWidth="1"/>
    <col min="5" max="5" width="11.85546875" style="8" customWidth="1"/>
    <col min="6" max="6" width="19.28515625" style="8" customWidth="1"/>
    <col min="7" max="7" width="12.7109375" style="8" customWidth="1"/>
    <col min="8" max="8" width="12.7109375" style="8" hidden="1" customWidth="1"/>
    <col min="9" max="9" width="12.7109375" style="8" customWidth="1"/>
    <col min="10" max="16384" width="12.7109375" style="8"/>
  </cols>
  <sheetData>
    <row r="1" spans="1:8" s="3" customFormat="1" ht="15" customHeight="1">
      <c r="A1" s="2" t="s">
        <v>4</v>
      </c>
    </row>
    <row r="2" spans="1:8" s="9" customFormat="1" ht="15" customHeight="1">
      <c r="A2" s="70" t="s">
        <v>0</v>
      </c>
    </row>
    <row r="3" spans="1:8" ht="15" customHeight="1"/>
    <row r="4" spans="1:8" ht="15" customHeight="1"/>
    <row r="5" spans="1:8" ht="30" customHeight="1">
      <c r="A5" s="135" t="s">
        <v>114</v>
      </c>
      <c r="B5" s="135"/>
      <c r="C5" s="135"/>
      <c r="D5" s="135"/>
      <c r="E5" s="135"/>
      <c r="F5" s="135"/>
    </row>
    <row r="6" spans="1:8" s="3" customFormat="1" ht="15" customHeight="1">
      <c r="A6" s="18"/>
      <c r="B6" s="14"/>
      <c r="C6" s="14"/>
      <c r="D6" s="14"/>
      <c r="E6" s="20"/>
      <c r="F6" s="20"/>
    </row>
    <row r="7" spans="1:8" s="3" customFormat="1" ht="15" customHeight="1">
      <c r="A7" s="19"/>
      <c r="B7" s="116"/>
      <c r="C7" s="116"/>
      <c r="D7" s="116"/>
      <c r="E7" s="17"/>
      <c r="F7" s="17"/>
    </row>
    <row r="8" spans="1:8" s="3" customFormat="1" ht="15" customHeight="1">
      <c r="A8" s="9"/>
      <c r="B8" s="136" t="s">
        <v>43</v>
      </c>
      <c r="C8" s="136"/>
      <c r="D8" s="87"/>
      <c r="E8" s="39"/>
      <c r="F8" s="88"/>
    </row>
    <row r="9" spans="1:8" s="3" customFormat="1" ht="54" customHeight="1">
      <c r="A9" s="133" t="s">
        <v>47</v>
      </c>
      <c r="B9" s="138" t="s">
        <v>115</v>
      </c>
      <c r="C9" s="138" t="s">
        <v>48</v>
      </c>
      <c r="D9" s="131" t="s">
        <v>116</v>
      </c>
      <c r="E9" s="131" t="s">
        <v>117</v>
      </c>
      <c r="F9" s="131" t="s">
        <v>118</v>
      </c>
      <c r="H9" s="3" t="s">
        <v>119</v>
      </c>
    </row>
    <row r="10" spans="1:8" s="3" customFormat="1" ht="30" customHeight="1">
      <c r="A10" s="137"/>
      <c r="B10" s="130"/>
      <c r="C10" s="130"/>
      <c r="D10" s="130"/>
      <c r="E10" s="130"/>
      <c r="F10" s="130"/>
    </row>
    <row r="11" spans="1:8" s="3" customFormat="1" ht="15" customHeight="1">
      <c r="A11" s="9" t="s">
        <v>120</v>
      </c>
      <c r="B11" s="9">
        <v>18</v>
      </c>
      <c r="C11" s="58">
        <v>18.75</v>
      </c>
      <c r="D11" s="58">
        <v>18.399999999999999</v>
      </c>
      <c r="E11" s="9">
        <v>19</v>
      </c>
      <c r="F11" s="58">
        <v>1</v>
      </c>
      <c r="H11" s="91">
        <f>E11-D11</f>
        <v>0.60000000000000142</v>
      </c>
    </row>
    <row r="12" spans="1:8" s="3" customFormat="1" ht="15" customHeight="1">
      <c r="A12" s="9" t="s">
        <v>56</v>
      </c>
      <c r="B12" s="9">
        <v>87</v>
      </c>
      <c r="C12" s="58">
        <v>89.35</v>
      </c>
      <c r="D12" s="58">
        <v>90</v>
      </c>
      <c r="E12" s="9">
        <v>92</v>
      </c>
      <c r="F12" s="9">
        <f t="shared" ref="F12:F21" si="0">E12-D12</f>
        <v>2</v>
      </c>
      <c r="H12" s="91">
        <f t="shared" ref="H12:H21" si="1">E12-D12</f>
        <v>2</v>
      </c>
    </row>
    <row r="13" spans="1:8" s="3" customFormat="1" ht="15" customHeight="1">
      <c r="A13" s="9" t="s">
        <v>57</v>
      </c>
      <c r="B13" s="9">
        <v>8</v>
      </c>
      <c r="C13" s="58">
        <v>8.65</v>
      </c>
      <c r="D13" s="58">
        <v>8</v>
      </c>
      <c r="E13" s="9">
        <v>9</v>
      </c>
      <c r="F13" s="9">
        <f t="shared" si="0"/>
        <v>1</v>
      </c>
      <c r="H13" s="91">
        <f t="shared" si="1"/>
        <v>1</v>
      </c>
    </row>
    <row r="14" spans="1:8" s="3" customFormat="1" ht="15" customHeight="1">
      <c r="A14" s="9" t="s">
        <v>121</v>
      </c>
      <c r="B14" s="9">
        <v>31</v>
      </c>
      <c r="C14" s="58">
        <v>30.54</v>
      </c>
      <c r="D14" s="58">
        <v>31.8</v>
      </c>
      <c r="E14" s="9">
        <v>31</v>
      </c>
      <c r="F14" s="9">
        <f t="shared" si="0"/>
        <v>-0.80000000000000071</v>
      </c>
      <c r="H14" s="91">
        <f t="shared" si="1"/>
        <v>-0.80000000000000071</v>
      </c>
    </row>
    <row r="15" spans="1:8" s="3" customFormat="1" ht="15" customHeight="1">
      <c r="A15" s="9" t="s">
        <v>59</v>
      </c>
      <c r="B15" s="9">
        <v>19</v>
      </c>
      <c r="C15" s="58">
        <v>19.97</v>
      </c>
      <c r="D15" s="58">
        <v>18.5</v>
      </c>
      <c r="E15" s="9">
        <v>21</v>
      </c>
      <c r="F15" s="9">
        <f t="shared" si="0"/>
        <v>2.5</v>
      </c>
      <c r="H15" s="91">
        <f t="shared" si="1"/>
        <v>2.5</v>
      </c>
    </row>
    <row r="16" spans="1:8" s="3" customFormat="1" ht="15" customHeight="1">
      <c r="A16" s="9" t="s">
        <v>60</v>
      </c>
      <c r="B16" s="9">
        <v>16</v>
      </c>
      <c r="C16" s="58">
        <v>16.37</v>
      </c>
      <c r="D16" s="58">
        <v>16</v>
      </c>
      <c r="E16" s="9">
        <v>18</v>
      </c>
      <c r="F16" s="9">
        <f t="shared" si="0"/>
        <v>2</v>
      </c>
      <c r="H16" s="91">
        <f t="shared" si="1"/>
        <v>2</v>
      </c>
    </row>
    <row r="17" spans="1:8" s="3" customFormat="1" ht="15" customHeight="1">
      <c r="A17" s="9" t="s">
        <v>122</v>
      </c>
      <c r="B17" s="9">
        <v>42</v>
      </c>
      <c r="C17" s="58">
        <v>43.68</v>
      </c>
      <c r="D17" s="58">
        <v>43</v>
      </c>
      <c r="E17" s="9">
        <v>42</v>
      </c>
      <c r="F17" s="9">
        <f t="shared" si="0"/>
        <v>-1</v>
      </c>
      <c r="H17" s="91">
        <f t="shared" si="1"/>
        <v>-1</v>
      </c>
    </row>
    <row r="18" spans="1:8" s="3" customFormat="1" ht="15" customHeight="1">
      <c r="A18" s="9" t="s">
        <v>62</v>
      </c>
      <c r="B18" s="9">
        <v>14</v>
      </c>
      <c r="C18" s="58">
        <v>13.17</v>
      </c>
      <c r="D18" s="58">
        <v>14</v>
      </c>
      <c r="E18" s="9">
        <v>14</v>
      </c>
      <c r="F18" s="9">
        <f t="shared" si="0"/>
        <v>0</v>
      </c>
      <c r="H18" s="91">
        <f t="shared" si="1"/>
        <v>0</v>
      </c>
    </row>
    <row r="19" spans="1:8" s="3" customFormat="1" ht="15" customHeight="1">
      <c r="A19" s="9" t="s">
        <v>63</v>
      </c>
      <c r="B19" s="9">
        <v>12</v>
      </c>
      <c r="C19" s="58">
        <v>13.6</v>
      </c>
      <c r="D19" s="58">
        <v>11.7</v>
      </c>
      <c r="E19" s="9">
        <v>12</v>
      </c>
      <c r="F19" s="95">
        <f t="shared" si="0"/>
        <v>0.30000000000000071</v>
      </c>
      <c r="H19" s="91">
        <f t="shared" si="1"/>
        <v>0.30000000000000071</v>
      </c>
    </row>
    <row r="20" spans="1:8" s="3" customFormat="1" ht="15" customHeight="1">
      <c r="A20" s="9" t="s">
        <v>64</v>
      </c>
      <c r="B20" s="30">
        <v>20</v>
      </c>
      <c r="C20" s="30">
        <v>19</v>
      </c>
      <c r="D20" s="60">
        <v>19.8</v>
      </c>
      <c r="E20" s="30">
        <v>20</v>
      </c>
      <c r="F20" s="30">
        <f t="shared" si="0"/>
        <v>0.19999999999999929</v>
      </c>
      <c r="H20" s="91">
        <f t="shared" si="1"/>
        <v>0.19999999999999929</v>
      </c>
    </row>
    <row r="21" spans="1:8" s="3" customFormat="1" ht="15" customHeight="1">
      <c r="A21" s="55" t="s">
        <v>40</v>
      </c>
      <c r="B21" s="55">
        <v>267</v>
      </c>
      <c r="C21" s="55">
        <v>273</v>
      </c>
      <c r="D21" s="55">
        <v>271</v>
      </c>
      <c r="E21" s="55">
        <v>278</v>
      </c>
      <c r="F21" s="55">
        <f t="shared" si="0"/>
        <v>7</v>
      </c>
      <c r="H21" s="91">
        <f t="shared" si="1"/>
        <v>7</v>
      </c>
    </row>
    <row r="22" spans="1:8" s="3" customFormat="1" ht="15" customHeight="1">
      <c r="A22" s="5"/>
      <c r="B22" s="5"/>
      <c r="C22" s="5"/>
      <c r="D22" s="5"/>
      <c r="E22" s="5"/>
      <c r="F22" s="5"/>
    </row>
    <row r="23" spans="1:8" s="3" customFormat="1" ht="15" customHeight="1"/>
    <row r="24" spans="1:8" s="3" customFormat="1" ht="15" customHeight="1">
      <c r="A24" s="12" t="s">
        <v>17</v>
      </c>
    </row>
    <row r="25" spans="1:8" ht="15" customHeight="1">
      <c r="A25" s="122"/>
      <c r="B25" s="23"/>
      <c r="C25" s="23"/>
      <c r="D25" s="23"/>
    </row>
    <row r="26" spans="1:8" ht="15" customHeight="1">
      <c r="A26" s="122"/>
      <c r="B26" s="23"/>
      <c r="C26" s="23"/>
      <c r="D26" s="23"/>
    </row>
    <row r="27" spans="1:8" ht="15" customHeight="1">
      <c r="A27" s="24"/>
      <c r="B27" s="27"/>
      <c r="C27" s="27"/>
      <c r="D27" s="27"/>
      <c r="E27" s="27"/>
      <c r="F27" s="27"/>
    </row>
    <row r="28" spans="1:8" ht="15" customHeight="1">
      <c r="A28" s="24"/>
      <c r="B28"/>
      <c r="C28"/>
      <c r="D28"/>
      <c r="E28"/>
      <c r="F28"/>
    </row>
    <row r="29" spans="1:8" ht="15" customHeight="1">
      <c r="A29" s="24"/>
      <c r="B29"/>
      <c r="C29"/>
      <c r="D29"/>
      <c r="E29"/>
      <c r="F29"/>
    </row>
    <row r="30" spans="1:8" ht="15" customHeight="1">
      <c r="A30" s="24"/>
      <c r="B30"/>
      <c r="C30"/>
      <c r="D30"/>
      <c r="E30"/>
      <c r="F30"/>
    </row>
    <row r="31" spans="1:8" ht="15" customHeight="1">
      <c r="A31" s="24"/>
      <c r="B31"/>
      <c r="C31"/>
      <c r="D31"/>
      <c r="E31"/>
      <c r="F31"/>
    </row>
    <row r="32" spans="1:8" ht="15" customHeight="1">
      <c r="A32" s="24"/>
      <c r="B32"/>
      <c r="C32"/>
      <c r="D32"/>
      <c r="E32"/>
      <c r="F32"/>
    </row>
    <row r="33" spans="1:6" ht="15" customHeight="1">
      <c r="A33"/>
      <c r="B33"/>
      <c r="C33"/>
      <c r="D33"/>
      <c r="E33"/>
      <c r="F33"/>
    </row>
    <row r="34" spans="1:6" ht="15" customHeight="1">
      <c r="A34"/>
      <c r="B34"/>
      <c r="C34"/>
      <c r="D34"/>
      <c r="E34"/>
      <c r="F34"/>
    </row>
    <row r="35" spans="1:6" ht="15" customHeight="1">
      <c r="A35"/>
      <c r="B35"/>
      <c r="C35"/>
      <c r="D35"/>
      <c r="E35"/>
      <c r="F35"/>
    </row>
    <row r="36" spans="1:6" ht="15" customHeight="1"/>
    <row r="37" spans="1:6" ht="15" customHeight="1"/>
    <row r="38" spans="1:6" ht="15" customHeight="1"/>
    <row r="39" spans="1:6" ht="15" customHeight="1"/>
    <row r="40" spans="1:6" ht="15" customHeight="1"/>
    <row r="41" spans="1:6" ht="15" customHeight="1"/>
    <row r="42" spans="1:6" ht="15" customHeight="1"/>
    <row r="43" spans="1:6" ht="15" customHeight="1"/>
    <row r="44" spans="1:6" ht="15" customHeight="1"/>
    <row r="45" spans="1:6" ht="15" customHeight="1"/>
    <row r="46" spans="1:6" ht="15" customHeight="1"/>
    <row r="47" spans="1:6" ht="15" customHeight="1"/>
    <row r="48" spans="1:6"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sheetData>
  <mergeCells count="8">
    <mergeCell ref="A5:F5"/>
    <mergeCell ref="B8:C8"/>
    <mergeCell ref="A9:A10"/>
    <mergeCell ref="B9:B10"/>
    <mergeCell ref="C9:C10"/>
    <mergeCell ref="D9:D10"/>
    <mergeCell ref="E9:E10"/>
    <mergeCell ref="F9:F10"/>
  </mergeCells>
  <hyperlinks>
    <hyperlink ref="A24" location="Contents!A1" display="Back to Table of Contents" xr:uid="{00000000-0004-0000-0600-000001000000}"/>
    <hyperlink ref="A2" r:id="rId1" xr:uid="{D0792FD0-999B-4A1E-AFFC-4425142D81B1}"/>
  </hyperlinks>
  <pageMargins left="0.7" right="0.7" top="0.75" bottom="0.75" header="0.3" footer="0.3"/>
  <pageSetup orientation="landscape"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794"/>
  <sheetViews>
    <sheetView zoomScaleNormal="100" workbookViewId="0">
      <selection activeCell="A2" sqref="A2"/>
    </sheetView>
  </sheetViews>
  <sheetFormatPr defaultColWidth="12.7109375" defaultRowHeight="14.25"/>
  <cols>
    <col min="1" max="1" width="71.42578125" style="8" customWidth="1"/>
    <col min="2" max="2" width="12.7109375" style="8"/>
    <col min="3" max="3" width="94.7109375" style="8" customWidth="1"/>
    <col min="4" max="16384" width="12.7109375" style="8"/>
  </cols>
  <sheetData>
    <row r="1" spans="1:4" s="3" customFormat="1" ht="15" customHeight="1">
      <c r="A1" s="2" t="s">
        <v>4</v>
      </c>
      <c r="D1" s="125"/>
    </row>
    <row r="2" spans="1:4" s="9" customFormat="1" ht="15" customHeight="1">
      <c r="A2" s="70" t="s">
        <v>0</v>
      </c>
    </row>
    <row r="3" spans="1:4" ht="15" customHeight="1"/>
    <row r="4" spans="1:4" ht="15" customHeight="1"/>
    <row r="5" spans="1:4" ht="30" customHeight="1">
      <c r="A5" s="139" t="s">
        <v>123</v>
      </c>
      <c r="B5" s="139"/>
      <c r="C5" s="139"/>
    </row>
    <row r="6" spans="1:4" s="3" customFormat="1" ht="15" customHeight="1">
      <c r="A6" s="18" t="s">
        <v>66</v>
      </c>
      <c r="B6" s="14"/>
      <c r="C6" s="14"/>
    </row>
    <row r="7" spans="1:4" s="3" customFormat="1" ht="15" customHeight="1">
      <c r="A7" s="19"/>
      <c r="B7" s="116"/>
      <c r="C7" s="116"/>
    </row>
    <row r="8" spans="1:4" s="3" customFormat="1" ht="15" customHeight="1">
      <c r="A8" s="55" t="s">
        <v>124</v>
      </c>
      <c r="B8" s="55" t="s">
        <v>50</v>
      </c>
      <c r="C8" s="112" t="s">
        <v>125</v>
      </c>
    </row>
    <row r="9" spans="1:4" s="3" customFormat="1" ht="46.5" customHeight="1">
      <c r="A9" s="9" t="s">
        <v>126</v>
      </c>
      <c r="B9" s="9">
        <v>600</v>
      </c>
      <c r="C9" s="93" t="s">
        <v>127</v>
      </c>
    </row>
    <row r="10" spans="1:4" s="3" customFormat="1" ht="103.5" customHeight="1">
      <c r="A10" s="9" t="s">
        <v>91</v>
      </c>
      <c r="B10" s="9">
        <v>501</v>
      </c>
      <c r="C10" s="89" t="s">
        <v>128</v>
      </c>
    </row>
    <row r="11" spans="1:4" s="3" customFormat="1">
      <c r="A11" s="9" t="s">
        <v>129</v>
      </c>
      <c r="B11" s="58">
        <f>437500/1000</f>
        <v>437.5</v>
      </c>
      <c r="C11" s="89" t="s">
        <v>130</v>
      </c>
    </row>
    <row r="12" spans="1:4" s="3" customFormat="1" ht="25.5" customHeight="1">
      <c r="A12" s="9" t="s">
        <v>93</v>
      </c>
      <c r="B12" s="58">
        <f>429500/1000</f>
        <v>429.5</v>
      </c>
      <c r="C12" s="89" t="s">
        <v>131</v>
      </c>
    </row>
    <row r="13" spans="1:4" s="3" customFormat="1" ht="25.5" customHeight="1">
      <c r="A13" s="9" t="s">
        <v>132</v>
      </c>
      <c r="B13" s="9">
        <v>165</v>
      </c>
      <c r="C13" s="89" t="s">
        <v>133</v>
      </c>
    </row>
    <row r="14" spans="1:4" s="3" customFormat="1" ht="22.5" customHeight="1">
      <c r="A14" s="9" t="s">
        <v>95</v>
      </c>
      <c r="B14" s="9">
        <v>123</v>
      </c>
      <c r="C14" s="89" t="s">
        <v>134</v>
      </c>
    </row>
    <row r="15" spans="1:4" s="3" customFormat="1" ht="31.5" customHeight="1">
      <c r="A15" s="9" t="s">
        <v>135</v>
      </c>
      <c r="B15" s="28">
        <f>1079+250</f>
        <v>1329</v>
      </c>
      <c r="C15" s="89" t="s">
        <v>136</v>
      </c>
    </row>
    <row r="16" spans="1:4" s="3" customFormat="1" ht="15" customHeight="1">
      <c r="A16" s="9" t="s">
        <v>137</v>
      </c>
      <c r="B16" s="9">
        <v>146</v>
      </c>
      <c r="C16" s="89" t="s">
        <v>138</v>
      </c>
    </row>
    <row r="17" spans="1:3" s="3" customFormat="1" ht="19.5" customHeight="1">
      <c r="A17" s="9" t="s">
        <v>139</v>
      </c>
      <c r="B17" s="92">
        <v>13</v>
      </c>
      <c r="C17" s="89" t="s">
        <v>133</v>
      </c>
    </row>
    <row r="18" spans="1:3" s="3" customFormat="1" ht="15" customHeight="1">
      <c r="A18" s="55" t="s">
        <v>140</v>
      </c>
      <c r="B18" s="31">
        <f>3494+250</f>
        <v>3744</v>
      </c>
      <c r="C18" s="55"/>
    </row>
    <row r="19" spans="1:3" s="3" customFormat="1" ht="15" customHeight="1">
      <c r="A19" s="18"/>
      <c r="B19" s="18"/>
      <c r="C19" s="18"/>
    </row>
    <row r="20" spans="1:3" s="3" customFormat="1" ht="15" customHeight="1"/>
    <row r="21" spans="1:3" s="3" customFormat="1" ht="15" customHeight="1">
      <c r="A21" s="12" t="s">
        <v>17</v>
      </c>
    </row>
    <row r="22" spans="1:3" ht="15" customHeight="1"/>
    <row r="23" spans="1:3" ht="15" customHeight="1"/>
    <row r="24" spans="1:3" ht="15" customHeight="1">
      <c r="A24" s="24"/>
    </row>
    <row r="25" spans="1:3" ht="15" customHeight="1"/>
    <row r="26" spans="1:3" ht="15" customHeight="1"/>
    <row r="27" spans="1:3" ht="15" customHeight="1"/>
    <row r="28" spans="1:3" ht="15" customHeight="1"/>
    <row r="29" spans="1:3" ht="15" customHeight="1"/>
    <row r="30" spans="1:3" ht="15" customHeight="1"/>
    <row r="31" spans="1:3" ht="15" customHeight="1"/>
    <row r="32" spans="1:3"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sheetData>
  <sortState xmlns:xlrd2="http://schemas.microsoft.com/office/spreadsheetml/2017/richdata2" ref="A9:C14">
    <sortCondition descending="1" ref="B9:B14"/>
  </sortState>
  <mergeCells count="1">
    <mergeCell ref="A5:C5"/>
  </mergeCells>
  <hyperlinks>
    <hyperlink ref="A21" location="Contents!A1" display="Back to Table of Contents" xr:uid="{00000000-0004-0000-0700-000001000000}"/>
    <hyperlink ref="A2" r:id="rId1" xr:uid="{2612DEDF-A776-45EB-95E8-490F8BD1781A}"/>
  </hyperlinks>
  <pageMargins left="0.7" right="0.7" top="0.75" bottom="0.75" header="0.3" footer="0.3"/>
  <pageSetup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pageSetUpPr autoPageBreaks="0" fitToPage="1"/>
  </sheetPr>
  <dimension ref="A1:C13"/>
  <sheetViews>
    <sheetView zoomScaleNormal="100" workbookViewId="0">
      <selection activeCell="A2" sqref="A2"/>
    </sheetView>
  </sheetViews>
  <sheetFormatPr defaultColWidth="12.7109375" defaultRowHeight="15" customHeight="1"/>
  <cols>
    <col min="1" max="1" width="30.42578125" style="1" customWidth="1"/>
    <col min="2" max="2" width="12.7109375" style="1"/>
    <col min="3" max="3" width="72.7109375" style="1" customWidth="1"/>
    <col min="4" max="16384" width="12.7109375" style="1"/>
  </cols>
  <sheetData>
    <row r="1" spans="1:3" s="3" customFormat="1" ht="15" customHeight="1">
      <c r="A1" s="2" t="s">
        <v>4</v>
      </c>
    </row>
    <row r="2" spans="1:3" s="9" customFormat="1" ht="15" customHeight="1">
      <c r="A2" s="70" t="s">
        <v>0</v>
      </c>
    </row>
    <row r="5" spans="1:3" ht="30" customHeight="1">
      <c r="A5" s="140" t="s">
        <v>141</v>
      </c>
      <c r="B5" s="141"/>
      <c r="C5" s="141"/>
    </row>
    <row r="6" spans="1:3" s="3" customFormat="1" ht="15" customHeight="1">
      <c r="A6" s="18" t="s">
        <v>66</v>
      </c>
      <c r="B6" s="14"/>
      <c r="C6" s="14"/>
    </row>
    <row r="7" spans="1:3" s="3" customFormat="1" ht="15" customHeight="1">
      <c r="A7" s="19"/>
      <c r="B7" s="116"/>
      <c r="C7" s="116"/>
    </row>
    <row r="8" spans="1:3" s="3" customFormat="1" ht="15" customHeight="1">
      <c r="A8" s="56" t="s">
        <v>124</v>
      </c>
      <c r="B8" s="56" t="s">
        <v>50</v>
      </c>
      <c r="C8" s="56" t="s">
        <v>125</v>
      </c>
    </row>
    <row r="9" spans="1:3" s="3" customFormat="1" ht="30" customHeight="1">
      <c r="A9" s="65" t="s">
        <v>142</v>
      </c>
      <c r="B9" s="90">
        <v>113</v>
      </c>
      <c r="C9" s="89" t="s">
        <v>143</v>
      </c>
    </row>
    <row r="10" spans="1:3" s="3" customFormat="1" ht="15" customHeight="1">
      <c r="A10" s="55" t="s">
        <v>144</v>
      </c>
      <c r="B10" s="31">
        <v>113</v>
      </c>
      <c r="C10" s="9"/>
    </row>
    <row r="11" spans="1:3" s="3" customFormat="1" ht="15" customHeight="1">
      <c r="A11" s="18"/>
      <c r="B11" s="18"/>
      <c r="C11" s="18"/>
    </row>
    <row r="12" spans="1:3" s="3" customFormat="1" ht="15" customHeight="1"/>
    <row r="13" spans="1:3" s="3" customFormat="1" ht="15" customHeight="1">
      <c r="A13" s="12" t="s">
        <v>17</v>
      </c>
    </row>
  </sheetData>
  <mergeCells count="1">
    <mergeCell ref="A5:C5"/>
  </mergeCells>
  <hyperlinks>
    <hyperlink ref="A13" location="Contents!A1" display="Back to Table of Contents" xr:uid="{00000000-0004-0000-0800-000001000000}"/>
    <hyperlink ref="A2" r:id="rId1" xr:uid="{1BB6EFB9-2427-41EE-AB66-0E75B1CFD627}"/>
  </hyperlinks>
  <pageMargins left="0.75" right="0.75" top="1" bottom="1" header="0.5" footer="0.5"/>
  <pageSetup fitToHeight="0" orientation="landscape" r:id="rId2"/>
  <headerFooter alignWithMargins="0"/>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DA1944FEA402342AA67963F2D3BAE0A" ma:contentTypeVersion="6" ma:contentTypeDescription="Create a new document." ma:contentTypeScope="" ma:versionID="33312ec175e6ffb4a18e1539df7adf4b">
  <xsd:schema xmlns:xsd="http://www.w3.org/2001/XMLSchema" xmlns:xs="http://www.w3.org/2001/XMLSchema" xmlns:p="http://schemas.microsoft.com/office/2006/metadata/properties" xmlns:ns2="2587797d-da6a-45aa-9b9c-97556e1e36b5" xmlns:ns3="3b25f088-36e5-4f43-8cfa-7bd88b9df3db" targetNamespace="http://schemas.microsoft.com/office/2006/metadata/properties" ma:root="true" ma:fieldsID="823796c77ffce2556909bc6fbe46a259" ns2:_="" ns3:_="">
    <xsd:import namespace="2587797d-da6a-45aa-9b9c-97556e1e36b5"/>
    <xsd:import namespace="3b25f088-36e5-4f43-8cfa-7bd88b9df3d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87797d-da6a-45aa-9b9c-97556e1e36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25f088-36e5-4f43-8cfa-7bd88b9df3db"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2E32566-5825-46D5-9A9F-B3C2A2EB7BEE}">
  <ds:schemaRefs>
    <ds:schemaRef ds:uri="http://schemas.microsoft.com/sharepoint/v3/contenttype/forms"/>
  </ds:schemaRefs>
</ds:datastoreItem>
</file>

<file path=customXml/itemProps2.xml><?xml version="1.0" encoding="utf-8"?>
<ds:datastoreItem xmlns:ds="http://schemas.openxmlformats.org/officeDocument/2006/customXml" ds:itemID="{6A04B03F-C5FA-4EBD-8DCF-4A46F3164370}">
  <ds:schemaRefs>
    <ds:schemaRef ds:uri="http://purl.org/dc/dcmitype/"/>
    <ds:schemaRef ds:uri="http://schemas.microsoft.com/office/2006/documentManagement/types"/>
    <ds:schemaRef ds:uri="http://www.w3.org/XML/1998/namespace"/>
    <ds:schemaRef ds:uri="http://purl.org/dc/elements/1.1/"/>
    <ds:schemaRef ds:uri="http://schemas.openxmlformats.org/package/2006/metadata/core-properties"/>
    <ds:schemaRef ds:uri="2587797d-da6a-45aa-9b9c-97556e1e36b5"/>
    <ds:schemaRef ds:uri="http://schemas.microsoft.com/office/2006/metadata/properties"/>
    <ds:schemaRef ds:uri="http://schemas.microsoft.com/office/infopath/2007/PartnerControls"/>
    <ds:schemaRef ds:uri="3b25f088-36e5-4f43-8cfa-7bd88b9df3db"/>
    <ds:schemaRef ds:uri="http://purl.org/dc/terms/"/>
  </ds:schemaRefs>
</ds:datastoreItem>
</file>

<file path=customXml/itemProps3.xml><?xml version="1.0" encoding="utf-8"?>
<ds:datastoreItem xmlns:ds="http://schemas.openxmlformats.org/officeDocument/2006/customXml" ds:itemID="{85C980E1-0F69-487B-8006-E34A53BFB8D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87797d-da6a-45aa-9b9c-97556e1e36b5"/>
    <ds:schemaRef ds:uri="3b25f088-36e5-4f43-8cfa-7bd88b9df3d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Contents</vt:lpstr>
      <vt:lpstr>Table 1</vt:lpstr>
      <vt:lpstr>Table 2</vt:lpstr>
      <vt:lpstr>Table A-1</vt:lpstr>
      <vt:lpstr>Table A-2</vt:lpstr>
      <vt:lpstr>Table A-3</vt:lpstr>
      <vt:lpstr>Table A-4</vt:lpstr>
      <vt:lpstr>Table A-5</vt:lpstr>
      <vt:lpstr>Table A-6</vt:lpstr>
      <vt:lpstr>Table A-7</vt:lpstr>
      <vt:lpstr>Table A-8</vt:lpstr>
      <vt:lpstr>Table A-9</vt:lpstr>
      <vt:lpstr>Figure 1</vt:lpstr>
      <vt:lpstr>Contents!Print_Area</vt:lpstr>
      <vt:lpstr>'Table 1'!Print_Area</vt:lpstr>
      <vt:lpstr>'Table 2'!Print_Area</vt:lpstr>
      <vt:lpstr>'Table A-1'!Print_Area</vt:lpstr>
      <vt:lpstr>'Table A-2'!Print_Area</vt:lpstr>
      <vt:lpstr>'Table A-3'!Print_Area</vt:lpstr>
      <vt:lpstr>'Table A-4'!Print_Area</vt:lpstr>
      <vt:lpstr>'Table A-6'!Print_Area</vt:lpstr>
      <vt:lpstr>'Table A-7'!Print_Area</vt:lpstr>
      <vt:lpstr>'Table A-8'!Print_Area</vt:lpstr>
      <vt:lpstr>'Table A-9'!Print_Area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Excel Template for Submitting Data for Tables and Figures</dc:title>
  <dc:subject/>
  <dc:creator/>
  <cp:keywords/>
  <dc:description/>
  <cp:lastModifiedBy/>
  <cp:revision>1</cp:revision>
  <dcterms:created xsi:type="dcterms:W3CDTF">2020-10-29T16:03:45Z</dcterms:created>
  <dcterms:modified xsi:type="dcterms:W3CDTF">2024-03-25T17:10:19Z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0x0101006DA1944FEA402342AA67963F2D3BAE0A</vt:lpwstr>
  </property>
  <property fmtid="{D5CDD505-2E9C-101B-9397-08002B2CF9AE}" pid="3" name="_dlc_DocIdItemGuid">
    <vt:lpwstr>dccfa400-9b05-4012-bb8a-7b7275eca6ac</vt:lpwstr>
  </property>
</Properties>
</file>